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3600" activeTab="5"/>
  </bookViews>
  <sheets>
    <sheet name="MEFL" sheetId="1" r:id="rId1"/>
    <sheet name="MEPE" sheetId="2" r:id="rId2"/>
    <sheet name="MEPTR" sheetId="3" r:id="rId3"/>
    <sheet name="MEPerCP" sheetId="4" r:id="rId4"/>
    <sheet name="MEPCY5" sheetId="5" r:id="rId5"/>
    <sheet name="MEPerCPCY5.5" sheetId="6" r:id="rId6"/>
    <sheet name="MEPCY7" sheetId="7" r:id="rId7"/>
    <sheet name="MEAP" sheetId="8" r:id="rId8"/>
    <sheet name="MEAPCY7" sheetId="9" r:id="rId9"/>
  </sheets>
  <definedNames>
    <definedName name="_xlnm.Print_Area" localSheetId="7">'MEAP'!$A$1:$H$51</definedName>
    <definedName name="_xlnm.Print_Area" localSheetId="8">'MEAPCY7'!$A$1:$H$51</definedName>
    <definedName name="_xlnm.Print_Area" localSheetId="0">'MEFL'!$A$1:$H$51</definedName>
    <definedName name="_xlnm.Print_Area" localSheetId="4">'MEPCY5'!$A$1:$H$51</definedName>
    <definedName name="_xlnm.Print_Area" localSheetId="6">'MEPCY7'!$A$1:$H$51</definedName>
    <definedName name="_xlnm.Print_Area" localSheetId="1">'MEPE'!$A$1:$H$51</definedName>
    <definedName name="_xlnm.Print_Area" localSheetId="3">'MEPerCP'!$A$1:$H$51</definedName>
    <definedName name="_xlnm.Print_Area" localSheetId="5">'MEPerCPCY5.5'!$A$1:$H$51</definedName>
    <definedName name="_xlnm.Print_Area" localSheetId="2">'MEPTR'!$A$1:$H$52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<sst xmlns="http://schemas.openxmlformats.org/spreadsheetml/2006/main" count="828" uniqueCount="126">
  <si>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</si>
  <si>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</si>
  <si>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</si>
  <si>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</si>
  <si>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</si>
  <si>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</si>
  <si>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</si>
  <si>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</si>
  <si>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</si>
  <si>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</si>
  <si>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</si>
  <si>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</si>
  <si>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</si>
  <si>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</si>
  <si>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</si>
  <si>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</si>
  <si>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</si>
  <si>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</si>
  <si>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</si>
  <si>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</si>
  <si>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</si>
  <si>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</si>
  <si>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</si>
  <si>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</si>
  <si>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</si>
  <si>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</si>
  <si>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</si>
  <si>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</si>
  <si>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</si>
  <si>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</si>
  <si>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</si>
  <si>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</si>
  <si>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</si>
  <si>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</si>
  <si>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</si>
  <si>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</si>
  <si>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</si>
  <si>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</si>
  <si>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</si>
  <si>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</si>
  <si>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</si>
  <si>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</si>
  <si>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</si>
  <si>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</si>
  <si>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</si>
  <si>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</si>
  <si>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</si>
  <si>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</si>
  <si>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</si>
  <si>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</si>
  <si>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</si>
  <si>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</si>
  <si>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</si>
  <si>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MEPCY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</si>
  <si>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</si>
  <si>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</si>
  <si>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</si>
  <si>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</si>
  <si>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</si>
  <si>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</si>
  <si>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</si>
  <si>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</si>
  <si>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</si>
  <si>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</si>
  <si>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</si>
  <si>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</si>
  <si>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</si>
  <si>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</si>
  <si>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</si>
  <si>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</si>
  <si>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</si>
  <si>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</si>
  <si>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MEPCY/CH#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</si>
  <si>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</si>
  <si>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</si>
  <si>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</si>
  <si>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</si>
  <si>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</si>
  <si>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</si>
  <si>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</si>
  <si>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</si>
  <si>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</si>
  <si>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MEAPCY7</t>
  </si>
  <si>
    <t>MEAPCY7 LOG</t>
  </si>
  <si>
    <t xml:space="preserve">CALC. MEAPCY7 </t>
  </si>
  <si>
    <t xml:space="preserve">MEAPCY7/CH# for the </t>
  </si>
  <si>
    <t>Determination of New MEAPCY7</t>
  </si>
  <si>
    <t>Calc. MEAPCY7</t>
  </si>
  <si>
    <t>New MEAPCY7</t>
  </si>
  <si>
    <t>MEAPCY7/CH#</t>
  </si>
  <si>
    <t>CALC. MEAPCY7</t>
  </si>
  <si>
    <t>MEPCY7</t>
  </si>
  <si>
    <t>MEPCY7 LOG</t>
  </si>
  <si>
    <t>CALC. MEPCY7</t>
  </si>
  <si>
    <t>Calc. MEPCY7</t>
  </si>
  <si>
    <t xml:space="preserve">MEPCY7/CH# for the </t>
  </si>
  <si>
    <t>MEPCY7/CH#</t>
  </si>
  <si>
    <t>New MEPCY7</t>
  </si>
  <si>
    <t>Determination of New MEPCY7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</si>
  <si>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</si>
  <si>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</si>
  <si>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Ultra Rainbow Calibration Particles (URCP-50-2K)</t>
  </si>
  <si>
    <t>values for URCP-50-2K</t>
  </si>
  <si>
    <t>MEPerCP</t>
  </si>
  <si>
    <t>MEPerCP LOG</t>
  </si>
  <si>
    <t>CALC. MEPerCP</t>
  </si>
  <si>
    <t>Calc. MEPerCP</t>
  </si>
  <si>
    <t xml:space="preserve">MEPerCP/CH# for the </t>
  </si>
  <si>
    <t>Determination of New MEPerCP</t>
  </si>
  <si>
    <t>New MEPerCP</t>
  </si>
  <si>
    <t xml:space="preserve">     TABLE NO. 6</t>
  </si>
  <si>
    <t>MEPCY</t>
  </si>
  <si>
    <t>MEPCY LOG</t>
  </si>
  <si>
    <t>CALC. MEPCY</t>
  </si>
  <si>
    <t xml:space="preserve">MEPCY/CH# for the </t>
  </si>
  <si>
    <t>Determination of New MEPCY</t>
  </si>
  <si>
    <t>New MEPCY</t>
  </si>
  <si>
    <t>MEPerCP/CH#</t>
  </si>
  <si>
    <t xml:space="preserve">MEPCY5.5/CH# for the </t>
  </si>
  <si>
    <t>MEPerCPCY5.5</t>
  </si>
  <si>
    <t>MEPerCPCY5.5 LOG</t>
  </si>
  <si>
    <t>Calc. MEPerCPCY5.5</t>
  </si>
  <si>
    <t>CALC. MEPerCPCY5.5</t>
  </si>
  <si>
    <t>Determination of New MEPerCPCY5.5</t>
  </si>
  <si>
    <t>New MEPerCPCY5.5</t>
  </si>
  <si>
    <t>MEPerCPCY5.5/CH#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</si>
</sst>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47">
    <font>
      <sz val="10"/>
      <name val="Arial"/>
      <family val="0"/>
    </font>
    <font>
      <b/>
      <sz val="18.25"/>
      <name val="Arial"/>
      <family val="0"/>
    </font>
    <font>
      <b/>
      <sz val="11.75"/>
      <name val="Arial"/>
      <family val="2"/>
    </font>
    <font>
      <b/>
      <sz val="11"/>
      <name val="Arial"/>
      <family val="0"/>
    </font>
    <font>
      <sz val="15"/>
      <name val="Arial"/>
      <family val="0"/>
    </font>
    <font>
      <vertAlign val="superscript"/>
      <sz val="15"/>
      <name val="Arial"/>
      <family val="0"/>
    </font>
    <font>
      <sz val="9.75"/>
      <name val="Arial"/>
      <family val="2"/>
    </font>
    <font>
      <b/>
      <sz val="10"/>
      <name val="Arial"/>
      <family val="2"/>
    </font>
    <font>
      <b/>
      <sz val="18.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sz val="15.5"/>
      <name val="Arial"/>
      <family val="0"/>
    </font>
    <font>
      <vertAlign val="superscript"/>
      <sz val="15.5"/>
      <name val="Arial"/>
      <family val="0"/>
    </font>
    <font>
      <sz val="10.25"/>
      <name val="Arial"/>
      <family val="2"/>
    </font>
    <font>
      <sz val="16"/>
      <name val="Helv"/>
      <family val="0"/>
    </font>
    <font>
      <b/>
      <sz val="11.5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8.75"/>
      <name val="Arial"/>
      <family val="0"/>
    </font>
    <font>
      <b/>
      <sz val="12.25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b/>
      <sz val="18"/>
      <name val="Arial"/>
      <family val="0"/>
    </font>
    <font>
      <sz val="9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167" fontId="0" fillId="4" borderId="1" xfId="0" applyNumberFormat="1" applyFill="1" applyBorder="1" applyAlignment="1" applyProtection="1">
      <alignment horizontal="center"/>
      <protection hidden="1"/>
    </xf>
    <xf numFmtId="10" fontId="0" fillId="4" borderId="1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166" fontId="21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67" fontId="0" fillId="2" borderId="11" xfId="0" applyNumberForma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hidden="1"/>
    </xf>
    <xf numFmtId="10" fontId="0" fillId="2" borderId="1" xfId="0" applyNumberFormat="1" applyFill="1" applyBorder="1" applyAlignment="1" applyProtection="1">
      <alignment horizontal="center"/>
      <protection hidden="1"/>
    </xf>
    <xf numFmtId="10" fontId="0" fillId="2" borderId="11" xfId="0" applyNumberFormat="1" applyFill="1" applyBorder="1" applyAlignment="1" applyProtection="1">
      <alignment horizontal="center"/>
      <protection hidden="1"/>
    </xf>
    <xf numFmtId="1" fontId="0" fillId="2" borderId="17" xfId="0" applyNumberFormat="1" applyFill="1" applyBorder="1" applyAlignment="1" applyProtection="1">
      <alignment/>
      <protection hidden="1"/>
    </xf>
    <xf numFmtId="1" fontId="0" fillId="2" borderId="10" xfId="0" applyNumberFormat="1" applyFill="1" applyBorder="1" applyAlignment="1" applyProtection="1">
      <alignment/>
      <protection hidden="1"/>
    </xf>
    <xf numFmtId="0" fontId="24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24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25" fillId="5" borderId="22" xfId="0" applyFont="1" applyFill="1" applyBorder="1" applyAlignment="1">
      <alignment/>
    </xf>
    <xf numFmtId="0" fontId="25" fillId="5" borderId="12" xfId="0" applyFont="1" applyFill="1" applyBorder="1" applyAlignment="1">
      <alignment/>
    </xf>
    <xf numFmtId="0" fontId="26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26" fillId="3" borderId="25" xfId="0" applyFont="1" applyFill="1" applyBorder="1" applyAlignment="1">
      <alignment horizontal="left"/>
    </xf>
    <xf numFmtId="0" fontId="27" fillId="3" borderId="26" xfId="0" applyFont="1" applyFill="1" applyBorder="1" applyAlignment="1">
      <alignment horizontal="left"/>
    </xf>
    <xf numFmtId="0" fontId="0" fillId="4" borderId="11" xfId="0" applyFill="1" applyBorder="1" applyAlignment="1" applyProtection="1">
      <alignment/>
      <protection locked="0"/>
    </xf>
    <xf numFmtId="2" fontId="0" fillId="4" borderId="11" xfId="0" applyNumberFormat="1" applyFill="1" applyBorder="1" applyAlignment="1" applyProtection="1">
      <alignment/>
      <protection hidden="1"/>
    </xf>
    <xf numFmtId="0" fontId="27" fillId="3" borderId="24" xfId="0" applyFont="1" applyFill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16" fillId="4" borderId="16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/>
    </xf>
    <xf numFmtId="1" fontId="7" fillId="0" borderId="8" xfId="0" applyNumberFormat="1" applyFont="1" applyFill="1" applyBorder="1" applyAlignment="1" applyProtection="1">
      <alignment/>
      <protection locked="0"/>
    </xf>
    <xf numFmtId="0" fontId="7" fillId="4" borderId="23" xfId="0" applyFont="1" applyFill="1" applyBorder="1" applyAlignment="1">
      <alignment horizontal="right"/>
    </xf>
    <xf numFmtId="166" fontId="7" fillId="4" borderId="24" xfId="0" applyNumberFormat="1" applyFont="1" applyFill="1" applyBorder="1" applyAlignment="1" applyProtection="1">
      <alignment horizontal="left"/>
      <protection hidden="1"/>
    </xf>
    <xf numFmtId="0" fontId="7" fillId="4" borderId="25" xfId="0" applyFont="1" applyFill="1" applyBorder="1" applyAlignment="1">
      <alignment horizontal="right"/>
    </xf>
    <xf numFmtId="166" fontId="7" fillId="4" borderId="26" xfId="0" applyNumberFormat="1" applyFont="1" applyFill="1" applyBorder="1" applyAlignment="1" applyProtection="1">
      <alignment horizontal="left"/>
      <protection hidden="1"/>
    </xf>
    <xf numFmtId="0" fontId="7" fillId="4" borderId="30" xfId="0" applyFont="1" applyFill="1" applyBorder="1" applyAlignment="1">
      <alignment horizontal="right"/>
    </xf>
    <xf numFmtId="166" fontId="7" fillId="4" borderId="31" xfId="0" applyNumberFormat="1" applyFont="1" applyFill="1" applyBorder="1" applyAlignment="1" applyProtection="1">
      <alignment horizontal="left"/>
      <protection hidden="1"/>
    </xf>
    <xf numFmtId="0" fontId="34" fillId="4" borderId="23" xfId="0" applyFont="1" applyFill="1" applyBorder="1" applyAlignment="1">
      <alignment horizontal="right"/>
    </xf>
    <xf numFmtId="0" fontId="34" fillId="4" borderId="25" xfId="0" applyFont="1" applyFill="1" applyBorder="1" applyAlignment="1">
      <alignment horizontal="right"/>
    </xf>
    <xf numFmtId="0" fontId="34" fillId="4" borderId="3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166" fontId="7" fillId="2" borderId="24" xfId="0" applyNumberFormat="1" applyFont="1" applyFill="1" applyBorder="1" applyAlignment="1" applyProtection="1">
      <alignment horizontal="left"/>
      <protection hidden="1"/>
    </xf>
    <xf numFmtId="0" fontId="7" fillId="2" borderId="25" xfId="0" applyFont="1" applyFill="1" applyBorder="1" applyAlignment="1">
      <alignment horizontal="right"/>
    </xf>
    <xf numFmtId="166" fontId="7" fillId="2" borderId="26" xfId="0" applyNumberFormat="1" applyFont="1" applyFill="1" applyBorder="1" applyAlignment="1" applyProtection="1">
      <alignment horizontal="left"/>
      <protection hidden="1"/>
    </xf>
    <xf numFmtId="0" fontId="7" fillId="2" borderId="30" xfId="0" applyFont="1" applyFill="1" applyBorder="1" applyAlignment="1">
      <alignment horizontal="right"/>
    </xf>
    <xf numFmtId="166" fontId="7" fillId="2" borderId="31" xfId="0" applyNumberFormat="1" applyFont="1" applyFill="1" applyBorder="1" applyAlignment="1" applyProtection="1">
      <alignment horizontal="left"/>
      <protection hidden="1"/>
    </xf>
    <xf numFmtId="1" fontId="7" fillId="0" borderId="8" xfId="0" applyNumberFormat="1" applyFont="1" applyFill="1" applyBorder="1" applyAlignment="1" applyProtection="1">
      <alignment/>
      <protection locked="0"/>
    </xf>
    <xf numFmtId="10" fontId="7" fillId="4" borderId="12" xfId="0" applyNumberFormat="1" applyFont="1" applyFill="1" applyBorder="1" applyAlignment="1">
      <alignment horizontal="center"/>
    </xf>
    <xf numFmtId="10" fontId="7" fillId="2" borderId="12" xfId="0" applyNumberFormat="1" applyFont="1" applyFill="1" applyBorder="1" applyAlignment="1">
      <alignment horizontal="center" vertical="center"/>
    </xf>
    <xf numFmtId="169" fontId="7" fillId="2" borderId="1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7" borderId="11" xfId="0" applyFill="1" applyBorder="1" applyAlignment="1" applyProtection="1">
      <alignment/>
      <protection locked="0"/>
    </xf>
    <xf numFmtId="2" fontId="0" fillId="7" borderId="11" xfId="0" applyNumberFormat="1" applyFill="1" applyBorder="1" applyAlignment="1" applyProtection="1">
      <alignment/>
      <protection hidden="1"/>
    </xf>
    <xf numFmtId="2" fontId="0" fillId="7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7" borderId="11" xfId="0" applyNumberFormat="1" applyFill="1" applyBorder="1" applyAlignment="1" applyProtection="1">
      <alignment/>
      <protection locked="0"/>
    </xf>
    <xf numFmtId="1" fontId="0" fillId="7" borderId="17" xfId="0" applyNumberFormat="1" applyFill="1" applyBorder="1" applyAlignment="1" applyProtection="1">
      <alignment/>
      <protection hidden="1"/>
    </xf>
    <xf numFmtId="1" fontId="0" fillId="7" borderId="10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hidden="1"/>
    </xf>
    <xf numFmtId="2" fontId="0" fillId="2" borderId="11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2" fontId="0" fillId="4" borderId="11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hidden="1" locked="0"/>
    </xf>
    <xf numFmtId="2" fontId="0" fillId="4" borderId="11" xfId="0" applyNumberFormat="1" applyFill="1" applyBorder="1" applyAlignment="1" applyProtection="1">
      <alignment/>
      <protection hidden="1" locked="0"/>
    </xf>
    <xf numFmtId="0" fontId="38" fillId="3" borderId="3" xfId="0" applyFont="1" applyFill="1" applyBorder="1" applyAlignment="1">
      <alignment horizontal="center"/>
    </xf>
    <xf numFmtId="0" fontId="38" fillId="3" borderId="4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7" fillId="0" borderId="1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7" fontId="0" fillId="4" borderId="36" xfId="0" applyNumberFormat="1" applyFill="1" applyBorder="1" applyAlignment="1" applyProtection="1">
      <alignment horizontal="center"/>
      <protection hidden="1"/>
    </xf>
    <xf numFmtId="167" fontId="0" fillId="4" borderId="37" xfId="0" applyNumberFormat="1" applyFill="1" applyBorder="1" applyAlignment="1" applyProtection="1">
      <alignment horizontal="center"/>
      <protection hidden="1"/>
    </xf>
    <xf numFmtId="10" fontId="0" fillId="4" borderId="36" xfId="0" applyNumberFormat="1" applyFill="1" applyBorder="1" applyAlignment="1" applyProtection="1">
      <alignment horizontal="center"/>
      <protection hidden="1"/>
    </xf>
    <xf numFmtId="0" fontId="34" fillId="3" borderId="4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8" borderId="30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167" fontId="7" fillId="2" borderId="22" xfId="0" applyNumberFormat="1" applyFont="1" applyFill="1" applyBorder="1" applyAlignment="1" applyProtection="1">
      <alignment horizontal="center"/>
      <protection hidden="1"/>
    </xf>
    <xf numFmtId="0" fontId="7" fillId="0" borderId="4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8" borderId="0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7" fontId="7" fillId="4" borderId="22" xfId="0" applyNumberFormat="1" applyFont="1" applyFill="1" applyBorder="1" applyAlignment="1" applyProtection="1">
      <alignment horizontal="center"/>
      <protection hidden="1"/>
    </xf>
    <xf numFmtId="0" fontId="7" fillId="4" borderId="40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left"/>
    </xf>
    <xf numFmtId="0" fontId="0" fillId="3" borderId="39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45" fillId="3" borderId="4" xfId="0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8"/>
          <c:w val="0.856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MEFL!$D$6:$D$11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MEFL!$F$6:$F$11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373793"/>
        <c:axId val="63819818"/>
      </c:scatterChart>
      <c:valAx>
        <c:axId val="4437379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19818"/>
        <c:crosses val="max"/>
        <c:crossBetween val="midCat"/>
        <c:dispUnits/>
        <c:majorUnit val="64"/>
        <c:minorUnit val="32"/>
      </c:valAx>
      <c:valAx>
        <c:axId val="6381981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MEFL (Relative Values)</a:t>
                </a:r>
              </a:p>
            </c:rich>
          </c:tx>
          <c:layout>
            <c:manualLayout>
              <c:xMode val="factor"/>
              <c:yMode val="factor"/>
              <c:x val="0.259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53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096011"/>
        <c:axId val="21210916"/>
      </c:scatterChart>
      <c:valAx>
        <c:axId val="470960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crossBetween val="midCat"/>
        <c:dispUnits/>
        <c:majorUnit val="64"/>
        <c:minorUnit val="32"/>
      </c:valAx>
      <c:valAx>
        <c:axId val="2121091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MEPCY (Relative Values)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9601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65"/>
          <c:w val="0.858"/>
          <c:h val="0.7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'MEPerCPCY5.5'!$C$6:$C$11</c:f>
              <c:numCache/>
            </c:numRef>
          </c:xVal>
          <c:yVal>
            <c:numRef>
              <c:f>'MEPerCPCY5.5'!$D$6:$D$11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56680517"/>
        <c:axId val="40362606"/>
      </c:scatterChart>
      <c:valAx>
        <c:axId val="5668051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62606"/>
        <c:crosses val="autoZero"/>
        <c:crossBetween val="midCat"/>
        <c:dispUnits/>
        <c:majorUnit val="64"/>
        <c:minorUnit val="32"/>
      </c:valAx>
      <c:valAx>
        <c:axId val="4036260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MEPerCPCY5.5 (Relative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Values)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8051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75"/>
          <c:w val="0.8572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'MEPerCPCY5.5'!$T$6:$T$11</c:f>
              <c:numCache/>
            </c:numRef>
          </c:xVal>
          <c:yVal>
            <c:numRef>
              <c:f>'MEPerCPCY5.5'!$U$6:$U$11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27719135"/>
        <c:axId val="48145624"/>
      </c:scatterChart>
      <c:valAx>
        <c:axId val="2771913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5624"/>
        <c:crosses val="autoZero"/>
        <c:crossBetween val="midCat"/>
        <c:dispUnits/>
        <c:majorUnit val="64"/>
        <c:minorUnit val="32"/>
      </c:valAx>
      <c:valAx>
        <c:axId val="4814562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MEPerCPCY5.5 (Relative Values)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1913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3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MEPCY7!$D$6:$D$11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MEPCY7!$F$6:$F$11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657433"/>
        <c:axId val="7481442"/>
      </c:scatterChart>
      <c:valAx>
        <c:axId val="3065743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481442"/>
        <c:crosses val="autoZero"/>
        <c:crossBetween val="midCat"/>
        <c:dispUnits/>
        <c:majorUnit val="64"/>
        <c:minorUnit val="32"/>
      </c:valAx>
      <c:valAx>
        <c:axId val="748144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MEPCY7 (Relative Values)</a:t>
                </a:r>
              </a:p>
            </c:rich>
          </c:tx>
          <c:layout>
            <c:manualLayout>
              <c:xMode val="factor"/>
              <c:yMode val="factor"/>
              <c:x val="0.259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5743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53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MEPCY7!$T$6:$T$11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MEPCY7!$U$6:$U$11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MEPCY7!$F$6:$F$11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4115"/>
        <c:axId val="2017036"/>
      </c:scatterChart>
      <c:valAx>
        <c:axId val="22411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7036"/>
        <c:crosses val="autoZero"/>
        <c:crossBetween val="midCat"/>
        <c:dispUnits/>
        <c:majorUnit val="64"/>
        <c:minorUnit val="32"/>
      </c:valAx>
      <c:valAx>
        <c:axId val="20170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MEPCY7 (Relative Values)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153325"/>
        <c:axId val="29162198"/>
      </c:scatterChart>
      <c:valAx>
        <c:axId val="1815332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62198"/>
        <c:crosses val="autoZero"/>
        <c:crossBetween val="midCat"/>
        <c:dispUnits/>
        <c:majorUnit val="64"/>
        <c:minorUnit val="32"/>
      </c:valAx>
      <c:valAx>
        <c:axId val="2916219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MEAP  (Relative Values)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133191"/>
        <c:axId val="13327808"/>
      </c:scatterChart>
      <c:valAx>
        <c:axId val="6113319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7808"/>
        <c:crosses val="autoZero"/>
        <c:crossBetween val="midCat"/>
        <c:dispUnits/>
        <c:majorUnit val="64"/>
        <c:minorUnit val="32"/>
      </c:valAx>
      <c:valAx>
        <c:axId val="1332780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MEAP  (Relative Values)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13319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(APC-CY7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625"/>
          <c:w val="0.854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MEAPCY7!$D$6:$D$11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MEAPCY7!$F$6:$F$11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841409"/>
        <c:axId val="5810634"/>
      </c:scatterChart>
      <c:valAx>
        <c:axId val="5284140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0634"/>
        <c:crosses val="autoZero"/>
        <c:crossBetween val="midCat"/>
        <c:dispUnits/>
        <c:majorUnit val="64"/>
        <c:minorUnit val="32"/>
      </c:valAx>
      <c:valAx>
        <c:axId val="581063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MEAPCY7 (Relative Values)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4140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(APC-Cy7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5"/>
          <c:w val="0.853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MEAPCY7!$T$6:$T$11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MEAPCY7!$U$6:$U$11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MEAPCY7!$C$6:$C$11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MEAPCY7!$F$6:$F$11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295707"/>
        <c:axId val="899316"/>
      </c:scatterChart>
      <c:valAx>
        <c:axId val="5229570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crossBetween val="midCat"/>
        <c:dispUnits/>
        <c:majorUnit val="64"/>
        <c:minorUnit val="32"/>
      </c:valAx>
      <c:valAx>
        <c:axId val="89931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MEAPCY7 (Relative Values)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29570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5"/>
          <c:w val="0.8535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MEFL!$U$6:$U$11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MEFL!$F$6:$F$11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507451"/>
        <c:axId val="2022740"/>
      </c:scatterChart>
      <c:valAx>
        <c:axId val="3750745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crossBetween val="midCat"/>
        <c:dispUnits/>
        <c:majorUnit val="64"/>
        <c:minorUnit val="32"/>
      </c:valAx>
      <c:valAx>
        <c:axId val="202274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MEFL (Relative Values)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8525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204661"/>
        <c:axId val="29624222"/>
      </c:scatterChart>
      <c:valAx>
        <c:axId val="182046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24222"/>
        <c:crosses val="autoZero"/>
        <c:crossBetween val="midCat"/>
        <c:dispUnits/>
        <c:majorUnit val="64"/>
        <c:minorUnit val="32"/>
      </c:valAx>
      <c:valAx>
        <c:axId val="296242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MEPE (Relative Values)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4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291407"/>
        <c:axId val="50751752"/>
      </c:scatterChart>
      <c:valAx>
        <c:axId val="6529140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1752"/>
        <c:crosses val="autoZero"/>
        <c:crossBetween val="midCat"/>
        <c:dispUnits/>
        <c:majorUnit val="64"/>
        <c:minorUnit val="32"/>
      </c:valAx>
      <c:valAx>
        <c:axId val="507517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MEPE (Relative Values)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291407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75"/>
          <c:w val="0.855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MEPTR!$C$7:$C$12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MEPTR!$D$7:$D$12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MEPTR!$F$7:$F$12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112585"/>
        <c:axId val="17251218"/>
      </c:scatterChart>
      <c:valAx>
        <c:axId val="5411258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51218"/>
        <c:crosses val="autoZero"/>
        <c:crossBetween val="midCat"/>
        <c:dispUnits/>
        <c:majorUnit val="64"/>
        <c:minorUnit val="32"/>
      </c:valAx>
      <c:valAx>
        <c:axId val="1725121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MEPTR (Relative Values)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75"/>
          <c:w val="0.855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MEPTR!$T$6:$T$12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MEPTR!$U$6:$U$12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MEPTR!$F$7:$F$12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043235"/>
        <c:axId val="55171388"/>
      </c:scatterChart>
      <c:valAx>
        <c:axId val="2104323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71388"/>
        <c:crosses val="autoZero"/>
        <c:crossBetween val="midCat"/>
        <c:dispUnits/>
        <c:majorUnit val="64"/>
        <c:minorUnit val="32"/>
      </c:valAx>
      <c:valAx>
        <c:axId val="5517138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MEPTR (Relative Values)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(PerCP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5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MEPerCP!$C$6:$C$11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MEPerCP!$D$6:$D$11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MEPerCP!$C$6:$C$11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MEPerCP!$F$6:$F$11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780445"/>
        <c:axId val="39697414"/>
      </c:scatterChart>
      <c:valAx>
        <c:axId val="2678044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97414"/>
        <c:crosses val="autoZero"/>
        <c:crossBetween val="midCat"/>
        <c:dispUnits/>
        <c:majorUnit val="64"/>
        <c:minorUnit val="32"/>
      </c:valAx>
      <c:valAx>
        <c:axId val="3969741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MEPerCP (Relative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Values)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(PerCP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53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MEPerCP!$T$6:$T$11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MEPerCP!$U$6:$U$11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MEPerCP!$C$6:$C$11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MEPerCP!$F$6:$F$11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732407"/>
        <c:axId val="61373936"/>
      </c:scatterChart>
      <c:valAx>
        <c:axId val="2173240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crossBetween val="midCat"/>
        <c:dispUnits/>
        <c:majorUnit val="64"/>
        <c:minorUnit val="32"/>
      </c:valAx>
      <c:valAx>
        <c:axId val="613739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MEPerCP (Relative Values)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5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494513"/>
        <c:axId val="5232890"/>
      </c:scatterChart>
      <c:valAx>
        <c:axId val="154945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2890"/>
        <c:crosses val="autoZero"/>
        <c:crossBetween val="midCat"/>
        <c:dispUnits/>
        <c:majorUnit val="64"/>
        <c:minorUnit val="32"/>
      </c:valAx>
      <c:valAx>
        <c:axId val="523289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MEPCY (Relative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Values)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7</xdr:col>
      <xdr:colOff>838200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95625"/>
        <a:ext cx="5715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904875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3305175"/>
        <a:ext cx="5553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629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69657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629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069657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1066800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819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1229975" y="3248025"/>
        <a:ext cx="57721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4959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5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38475"/>
        <a:ext cx="54959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38475"/>
        <a:ext cx="55911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C6" sqref="C6:C11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8" t="s">
        <v>29</v>
      </c>
      <c r="C1" s="35"/>
      <c r="D1" s="31"/>
      <c r="E1" s="31"/>
      <c r="F1" s="31"/>
      <c r="G1" s="30"/>
      <c r="J1" s="28"/>
    </row>
    <row r="3" spans="2:18" ht="28.5" thickBot="1">
      <c r="B3" s="74" t="s">
        <v>9</v>
      </c>
      <c r="C3" s="10"/>
      <c r="D3" s="10"/>
      <c r="E3" s="10"/>
      <c r="F3" s="10"/>
      <c r="R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4">
        <v>83.31350748625881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26" t="s">
        <v>51</v>
      </c>
      <c r="S6" s="9">
        <v>1</v>
      </c>
      <c r="T6" s="83">
        <f aca="true" t="shared" si="0" ref="T6:T11">M50</f>
        <v>0</v>
      </c>
      <c r="U6" s="116">
        <f aca="true" t="shared" si="1" ref="U6:U11">O50</f>
        <v>2.530934547291643</v>
      </c>
      <c r="V6" s="17">
        <f aca="true" t="shared" si="2" ref="V6:V11">LOG10(U6)</f>
        <v>0.40328091397784244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54"/>
      <c r="AC6" s="154"/>
      <c r="AD6" s="155"/>
    </row>
    <row r="7" spans="2:30" ht="15">
      <c r="B7" s="9">
        <v>2</v>
      </c>
      <c r="C7" s="124">
        <v>143.8213618742265</v>
      </c>
      <c r="D7" s="69">
        <v>2615</v>
      </c>
      <c r="E7" s="17">
        <f>LOG10(D7)</f>
        <v>3.417471693203293</v>
      </c>
      <c r="F7" s="17">
        <f>H$13*C7+H$14</f>
        <v>3.421009553723404</v>
      </c>
      <c r="G7" s="44">
        <f>((ABS(F7-E7))/F7)*10</f>
        <v>0.010341568664316377</v>
      </c>
      <c r="H7" s="47">
        <f>10^F7</f>
        <v>2636.3893811694306</v>
      </c>
      <c r="J7" s="56" t="s">
        <v>27</v>
      </c>
      <c r="K7" s="57"/>
      <c r="L7" s="25"/>
      <c r="M7" s="82"/>
      <c r="N7" s="124"/>
      <c r="O7" s="27">
        <f aca="true" t="shared" si="6" ref="O7:O18">H$13*N7+H$14</f>
        <v>0.4032809139778424</v>
      </c>
      <c r="P7" s="72">
        <f aca="true" t="shared" si="7" ref="P7:P18">10^O7</f>
        <v>2.530934547291643</v>
      </c>
      <c r="S7" s="9">
        <v>2</v>
      </c>
      <c r="T7" s="83">
        <f t="shared" si="0"/>
        <v>0</v>
      </c>
      <c r="U7" s="116">
        <f t="shared" si="1"/>
        <v>2.530934547291643</v>
      </c>
      <c r="V7" s="17">
        <f t="shared" si="2"/>
        <v>0.40328091397784244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17" t="s">
        <v>51</v>
      </c>
    </row>
    <row r="8" spans="2:30" ht="13.5" thickBot="1">
      <c r="B8" s="9">
        <v>3</v>
      </c>
      <c r="C8" s="124">
        <v>187.99734380359496</v>
      </c>
      <c r="D8" s="69">
        <v>22590</v>
      </c>
      <c r="E8" s="17">
        <f>LOG10(D8)</f>
        <v>4.353916230920363</v>
      </c>
      <c r="F8" s="17">
        <f>H$13*C8+H$14</f>
        <v>4.347931146732096</v>
      </c>
      <c r="G8" s="44">
        <f>((ABS(F8-E8))/F8)*10</f>
        <v>0.013765361010294101</v>
      </c>
      <c r="H8" s="47">
        <f>10^F8</f>
        <v>22280.81880033553</v>
      </c>
      <c r="J8" s="58" t="s">
        <v>20</v>
      </c>
      <c r="K8" s="59" t="s">
        <v>21</v>
      </c>
      <c r="L8" s="25"/>
      <c r="M8" s="82"/>
      <c r="N8" s="124"/>
      <c r="O8" s="27">
        <f t="shared" si="6"/>
        <v>0.4032809139778424</v>
      </c>
      <c r="P8" s="72">
        <f t="shared" si="7"/>
        <v>2.530934547291643</v>
      </c>
      <c r="S8" s="9">
        <v>3</v>
      </c>
      <c r="T8" s="83">
        <f t="shared" si="0"/>
        <v>0</v>
      </c>
      <c r="U8" s="116">
        <f t="shared" si="1"/>
        <v>2.530934547291643</v>
      </c>
      <c r="V8" s="17">
        <f t="shared" si="2"/>
        <v>0.40328091397784244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8"/>
      <c r="AB8" s="67">
        <v>200</v>
      </c>
      <c r="AC8" s="119" t="e">
        <f aca="true" t="shared" si="8" ref="AC8:AC19">Y$13*AB8+Y$14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209.5181268011782</v>
      </c>
      <c r="D9" s="69">
        <v>63305</v>
      </c>
      <c r="E9" s="17">
        <f>LOG10(D9)</f>
        <v>4.801438013124035</v>
      </c>
      <c r="F9" s="17">
        <f>H$13*C9+H$14</f>
        <v>4.79949051423656</v>
      </c>
      <c r="G9" s="44">
        <f>((ABS(F9-E9))/F9)*10</f>
        <v>0.004057720046948522</v>
      </c>
      <c r="H9" s="47">
        <f>10^F9</f>
        <v>63021.758076835256</v>
      </c>
      <c r="J9" s="67"/>
      <c r="K9" s="1">
        <f aca="true" t="shared" si="10" ref="K9:K16">J9/4</f>
        <v>0</v>
      </c>
      <c r="L9" s="25"/>
      <c r="M9" s="82"/>
      <c r="N9" s="124"/>
      <c r="O9" s="27">
        <f t="shared" si="6"/>
        <v>0.4032809139778424</v>
      </c>
      <c r="P9" s="72">
        <f t="shared" si="7"/>
        <v>2.530934547291643</v>
      </c>
      <c r="S9" s="9">
        <v>4</v>
      </c>
      <c r="T9" s="83">
        <f t="shared" si="0"/>
        <v>0</v>
      </c>
      <c r="U9" s="116">
        <f t="shared" si="1"/>
        <v>2.530934547291643</v>
      </c>
      <c r="V9" s="17">
        <f t="shared" si="2"/>
        <v>0.40328091397784244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7"/>
      <c r="AC9" s="119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228.39716178368144</v>
      </c>
      <c r="D10" s="69">
        <v>155800</v>
      </c>
      <c r="E10" s="17">
        <f>LOG10(D10)</f>
        <v>5.192567453336546</v>
      </c>
      <c r="F10" s="17">
        <f>H$13*C10+H$14</f>
        <v>5.19561946069502</v>
      </c>
      <c r="G10" s="44">
        <f>((ABS(F10-E10))/F10)*10</f>
        <v>0.005874193407663153</v>
      </c>
      <c r="H10" s="47">
        <f>10^F10</f>
        <v>156898.74172117468</v>
      </c>
      <c r="J10" s="67"/>
      <c r="K10" s="1">
        <f t="shared" si="10"/>
        <v>0</v>
      </c>
      <c r="L10" s="25"/>
      <c r="M10" s="82"/>
      <c r="N10" s="124"/>
      <c r="O10" s="27">
        <f t="shared" si="6"/>
        <v>0.4032809139778424</v>
      </c>
      <c r="P10" s="72">
        <f t="shared" si="7"/>
        <v>2.530934547291643</v>
      </c>
      <c r="S10" s="9">
        <v>5</v>
      </c>
      <c r="T10" s="83">
        <f t="shared" si="0"/>
        <v>0</v>
      </c>
      <c r="U10" s="116">
        <f t="shared" si="1"/>
        <v>2.530934547291643</v>
      </c>
      <c r="V10" s="17">
        <f t="shared" si="2"/>
        <v>0.40328091397784244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7"/>
      <c r="AC10" s="119" t="e">
        <f t="shared" si="8"/>
        <v>#DIV/0!</v>
      </c>
      <c r="AD10" s="72" t="e">
        <f t="shared" si="9"/>
        <v>#DIV/0!</v>
      </c>
    </row>
    <row r="11" spans="2:30" ht="13.5" thickBot="1">
      <c r="B11" s="9">
        <v>6</v>
      </c>
      <c r="C11" s="124">
        <v>243.77955417322568</v>
      </c>
      <c r="D11" s="69">
        <v>328880</v>
      </c>
      <c r="E11" s="17">
        <f>LOG10(D11)</f>
        <v>5.517037463772294</v>
      </c>
      <c r="F11" s="17">
        <f>H$13*C11+H$14</f>
        <v>5.518380178969449</v>
      </c>
      <c r="G11" s="44">
        <f>((ABS(F11-E11))/F11)*10</f>
        <v>0.002433169070648843</v>
      </c>
      <c r="H11" s="47">
        <f>10^F11</f>
        <v>329898.3770121815</v>
      </c>
      <c r="J11" s="67"/>
      <c r="K11" s="1">
        <f t="shared" si="10"/>
        <v>0</v>
      </c>
      <c r="L11" s="25"/>
      <c r="M11" s="82"/>
      <c r="N11" s="124"/>
      <c r="O11" s="27">
        <f t="shared" si="6"/>
        <v>0.4032809139778424</v>
      </c>
      <c r="P11" s="72">
        <f t="shared" si="7"/>
        <v>2.530934547291643</v>
      </c>
      <c r="S11" s="9">
        <v>6</v>
      </c>
      <c r="T11" s="83">
        <f t="shared" si="0"/>
        <v>0</v>
      </c>
      <c r="U11" s="116">
        <f t="shared" si="1"/>
        <v>2.530934547291643</v>
      </c>
      <c r="V11" s="17">
        <f t="shared" si="2"/>
        <v>0.40328091397784244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7"/>
      <c r="AC11" s="119" t="e">
        <f t="shared" si="8"/>
        <v>#DIV/0!</v>
      </c>
      <c r="AD11" s="72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0.007294402439974199</v>
      </c>
      <c r="J12" s="67"/>
      <c r="K12" s="1">
        <f t="shared" si="10"/>
        <v>0</v>
      </c>
      <c r="L12" s="25"/>
      <c r="M12" s="82"/>
      <c r="N12" s="124"/>
      <c r="O12" s="27">
        <f t="shared" si="6"/>
        <v>0.4032809139778424</v>
      </c>
      <c r="P12" s="72">
        <f t="shared" si="7"/>
        <v>2.530934547291643</v>
      </c>
      <c r="V12" s="163" t="s">
        <v>55</v>
      </c>
      <c r="W12" s="164"/>
      <c r="X12" s="101" t="e">
        <f>AVERAGE(X6:X11)</f>
        <v>#DIV/0!</v>
      </c>
      <c r="AA12" s="118"/>
      <c r="AB12" s="67"/>
      <c r="AC12" s="119" t="e">
        <f t="shared" si="8"/>
        <v>#DIV/0!</v>
      </c>
      <c r="AD12" s="72" t="e">
        <f t="shared" si="9"/>
        <v>#DIV/0!</v>
      </c>
    </row>
    <row r="13" spans="7:30" ht="12.75">
      <c r="G13" s="93" t="s">
        <v>30</v>
      </c>
      <c r="H13" s="94">
        <f>SLOPE(E7:E11,C7:C11)</f>
        <v>0.02098247854435283</v>
      </c>
      <c r="J13" s="67"/>
      <c r="K13" s="1">
        <f t="shared" si="10"/>
        <v>0</v>
      </c>
      <c r="L13" s="25"/>
      <c r="M13" s="82"/>
      <c r="N13" s="124"/>
      <c r="O13" s="27">
        <f t="shared" si="6"/>
        <v>0.4032809139778424</v>
      </c>
      <c r="P13" s="72">
        <f t="shared" si="7"/>
        <v>2.530934547291643</v>
      </c>
      <c r="X13" s="93" t="s">
        <v>30</v>
      </c>
      <c r="Y13" s="94" t="e">
        <f>SLOPE(V7:V11,T7:T11)</f>
        <v>#DIV/0!</v>
      </c>
      <c r="AA13" s="118"/>
      <c r="AB13" s="67"/>
      <c r="AC13" s="119" t="e">
        <f t="shared" si="8"/>
        <v>#DIV/0!</v>
      </c>
      <c r="AD13" s="72" t="e">
        <f t="shared" si="9"/>
        <v>#DIV/0!</v>
      </c>
    </row>
    <row r="14" spans="7:30" ht="12.75">
      <c r="G14" s="95" t="s">
        <v>31</v>
      </c>
      <c r="H14" s="96">
        <f>INTERCEPT(E7:E11,C7:C11)</f>
        <v>0.4032809139778424</v>
      </c>
      <c r="I14" s="24"/>
      <c r="J14" s="67"/>
      <c r="K14" s="1">
        <f t="shared" si="10"/>
        <v>0</v>
      </c>
      <c r="L14" s="25"/>
      <c r="M14" s="82"/>
      <c r="N14" s="67"/>
      <c r="O14" s="27">
        <f t="shared" si="6"/>
        <v>0.4032809139778424</v>
      </c>
      <c r="P14" s="72">
        <f t="shared" si="7"/>
        <v>2.530934547291643</v>
      </c>
      <c r="X14" s="95" t="s">
        <v>31</v>
      </c>
      <c r="Y14" s="96" t="e">
        <f>INTERCEPT(V7:V11,T7:T11)</f>
        <v>#DIV/0!</v>
      </c>
      <c r="AA14" s="118"/>
      <c r="AB14" s="67"/>
      <c r="AC14" s="119" t="e">
        <f t="shared" si="8"/>
        <v>#DIV/0!</v>
      </c>
      <c r="AD14" s="72" t="e">
        <f t="shared" si="9"/>
        <v>#DIV/0!</v>
      </c>
    </row>
    <row r="15" spans="7:30" ht="13.5" thickBot="1">
      <c r="G15" s="97" t="s">
        <v>32</v>
      </c>
      <c r="H15" s="98">
        <f>RSQ(E7:E11,C7:C11)</f>
        <v>0.9999763615874792</v>
      </c>
      <c r="I15" s="24"/>
      <c r="J15" s="67"/>
      <c r="K15" s="1">
        <f t="shared" si="10"/>
        <v>0</v>
      </c>
      <c r="L15" s="25"/>
      <c r="M15" s="82"/>
      <c r="N15" s="67"/>
      <c r="O15" s="27">
        <f t="shared" si="6"/>
        <v>0.4032809139778424</v>
      </c>
      <c r="P15" s="72">
        <f t="shared" si="7"/>
        <v>2.530934547291643</v>
      </c>
      <c r="X15" s="97" t="s">
        <v>32</v>
      </c>
      <c r="Y15" s="98" t="e">
        <f>RSQ(V7:V11,T7:T11)</f>
        <v>#DIV/0!</v>
      </c>
      <c r="AA15" s="118"/>
      <c r="AB15" s="67"/>
      <c r="AC15" s="119" t="e">
        <f t="shared" si="8"/>
        <v>#DIV/0!</v>
      </c>
      <c r="AD15" s="72" t="e">
        <f t="shared" si="9"/>
        <v>#DIV/0!</v>
      </c>
    </row>
    <row r="16" spans="9:30" ht="12.75">
      <c r="I16" s="24"/>
      <c r="J16" s="67"/>
      <c r="K16" s="1">
        <f t="shared" si="10"/>
        <v>0</v>
      </c>
      <c r="L16" s="25"/>
      <c r="M16" s="82"/>
      <c r="N16" s="67"/>
      <c r="O16" s="27">
        <f t="shared" si="6"/>
        <v>0.4032809139778424</v>
      </c>
      <c r="P16" s="72">
        <f t="shared" si="7"/>
        <v>2.530934547291643</v>
      </c>
      <c r="AA16" s="118"/>
      <c r="AB16" s="67"/>
      <c r="AC16" s="119" t="e">
        <f t="shared" si="8"/>
        <v>#DIV/0!</v>
      </c>
      <c r="AD16" s="72" t="e">
        <f t="shared" si="9"/>
        <v>#DIV/0!</v>
      </c>
    </row>
    <row r="17" spans="12:30" ht="12.75">
      <c r="L17" s="25"/>
      <c r="M17" s="82"/>
      <c r="N17" s="67"/>
      <c r="O17" s="27">
        <f t="shared" si="6"/>
        <v>0.4032809139778424</v>
      </c>
      <c r="P17" s="72">
        <f t="shared" si="7"/>
        <v>2.530934547291643</v>
      </c>
      <c r="AA17" s="118"/>
      <c r="AB17" s="67"/>
      <c r="AC17" s="119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2"/>
      <c r="N18" s="67"/>
      <c r="O18" s="27">
        <f t="shared" si="6"/>
        <v>0.4032809139778424</v>
      </c>
      <c r="P18" s="72">
        <f t="shared" si="7"/>
        <v>2.530934547291643</v>
      </c>
      <c r="AA18" s="118"/>
      <c r="AB18" s="67"/>
      <c r="AC18" s="119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8"/>
      <c r="AB19" s="67"/>
      <c r="AC19" s="119" t="e">
        <f t="shared" si="8"/>
        <v>#DIV/0!</v>
      </c>
      <c r="AD19" s="72" t="e">
        <f t="shared" si="9"/>
        <v>#DIV/0!</v>
      </c>
    </row>
    <row r="20" spans="10:15" ht="15">
      <c r="J20" s="62" t="s">
        <v>33</v>
      </c>
      <c r="K20" s="63"/>
      <c r="L20" s="25"/>
      <c r="M20" s="75" t="s">
        <v>36</v>
      </c>
      <c r="N20" s="76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1" t="e">
        <f aca="true" t="shared" si="11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1" t="e">
        <f t="shared" si="11"/>
        <v>#NUM!</v>
      </c>
      <c r="L25" s="25"/>
      <c r="M25" s="48" t="s">
        <v>43</v>
      </c>
      <c r="N25" s="49"/>
      <c r="O25" s="25"/>
    </row>
    <row r="26" spans="10:15" ht="12.75">
      <c r="J26" s="67"/>
      <c r="K26" s="71" t="e">
        <f t="shared" si="11"/>
        <v>#NUM!</v>
      </c>
      <c r="L26" s="25"/>
      <c r="M26" s="77" t="s">
        <v>48</v>
      </c>
      <c r="N26" s="49"/>
      <c r="O26" s="25"/>
    </row>
    <row r="27" spans="10:15" ht="12.75">
      <c r="J27" s="67"/>
      <c r="K27" s="71" t="e">
        <f t="shared" si="11"/>
        <v>#NUM!</v>
      </c>
      <c r="L27" s="25"/>
      <c r="M27" s="50" t="s">
        <v>49</v>
      </c>
      <c r="N27" s="51"/>
      <c r="O27" s="25"/>
    </row>
    <row r="28" spans="10:15" ht="12.75">
      <c r="J28" s="67"/>
      <c r="K28" s="71" t="e">
        <f t="shared" si="11"/>
        <v>#NUM!</v>
      </c>
      <c r="L28" s="25"/>
      <c r="O28" s="25"/>
    </row>
    <row r="29" spans="10:15" ht="12.75">
      <c r="J29" s="67"/>
      <c r="K29" s="71" t="e">
        <f t="shared" si="11"/>
        <v>#NUM!</v>
      </c>
      <c r="L29" s="25"/>
      <c r="O29" s="25"/>
    </row>
    <row r="30" spans="10:15" ht="12.75">
      <c r="J30" s="67"/>
      <c r="K30" s="71" t="e">
        <f t="shared" si="11"/>
        <v>#NUM!</v>
      </c>
      <c r="L30" s="25"/>
      <c r="O30" s="25"/>
    </row>
    <row r="31" spans="10:15" ht="12.75">
      <c r="J31" s="67"/>
      <c r="K31" s="71" t="e">
        <f t="shared" si="11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6" t="s">
        <v>58</v>
      </c>
      <c r="N35" s="151"/>
      <c r="O35" s="151"/>
      <c r="P35" s="165"/>
    </row>
    <row r="36" spans="10:16" ht="15">
      <c r="J36" s="56" t="s">
        <v>39</v>
      </c>
      <c r="K36" s="57"/>
      <c r="L36" s="25"/>
      <c r="M36" s="157" t="s">
        <v>67</v>
      </c>
      <c r="N36" s="158"/>
      <c r="O36" s="158"/>
      <c r="P36" s="166"/>
    </row>
    <row r="37" spans="10:16" ht="15.75" thickBot="1">
      <c r="J37" s="56" t="s">
        <v>27</v>
      </c>
      <c r="K37" s="57"/>
      <c r="L37" s="25"/>
      <c r="M37" s="157" t="s">
        <v>60</v>
      </c>
      <c r="N37" s="167"/>
      <c r="O37" s="167"/>
      <c r="P37" s="166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51</v>
      </c>
      <c r="P38" s="105" t="s">
        <v>68</v>
      </c>
    </row>
    <row r="39" spans="10:16" ht="12.75">
      <c r="J39" s="68"/>
      <c r="K39" s="71" t="e">
        <f aca="true" t="shared" si="12" ref="K39:K46">LOG10(J39)*(64)</f>
        <v>#NUM!</v>
      </c>
      <c r="L39" s="25"/>
      <c r="M39" s="68">
        <f>N7</f>
        <v>0</v>
      </c>
      <c r="N39" s="71">
        <f>10^(4*(M39/256))</f>
        <v>1</v>
      </c>
      <c r="O39" s="71">
        <f>P7</f>
        <v>2.530934547291643</v>
      </c>
      <c r="P39" s="120">
        <f>O39/N39</f>
        <v>2.530934547291643</v>
      </c>
    </row>
    <row r="40" spans="10:16" ht="12.75">
      <c r="J40" s="67"/>
      <c r="K40" s="71" t="e">
        <f t="shared" si="12"/>
        <v>#NUM!</v>
      </c>
      <c r="L40" s="25"/>
      <c r="M40" s="68">
        <f>N8</f>
        <v>0</v>
      </c>
      <c r="N40" s="71">
        <f>10^(4*(M40/256))</f>
        <v>1</v>
      </c>
      <c r="O40" s="71">
        <f>P8</f>
        <v>2.530934547291643</v>
      </c>
      <c r="P40" s="120">
        <f>O40/N40</f>
        <v>2.530934547291643</v>
      </c>
    </row>
    <row r="41" spans="10:16" ht="12.75">
      <c r="J41" s="67"/>
      <c r="K41" s="71" t="e">
        <f t="shared" si="12"/>
        <v>#NUM!</v>
      </c>
      <c r="L41" s="25"/>
      <c r="M41" s="68">
        <f>N9</f>
        <v>0</v>
      </c>
      <c r="N41" s="71">
        <f>10^(4*(M41/256))</f>
        <v>1</v>
      </c>
      <c r="O41" s="71">
        <f>P9</f>
        <v>2.530934547291643</v>
      </c>
      <c r="P41" s="120">
        <f>O41/N41</f>
        <v>2.530934547291643</v>
      </c>
    </row>
    <row r="42" spans="10:16" ht="12.75">
      <c r="J42" s="67"/>
      <c r="K42" s="71" t="e">
        <f t="shared" si="12"/>
        <v>#NUM!</v>
      </c>
      <c r="L42" s="25"/>
      <c r="M42" s="68">
        <f>N10</f>
        <v>0</v>
      </c>
      <c r="N42" s="71">
        <f>10^(4*(M42/256))</f>
        <v>1</v>
      </c>
      <c r="O42" s="71">
        <f>P10</f>
        <v>2.530934547291643</v>
      </c>
      <c r="P42" s="120">
        <f>O42/N42</f>
        <v>2.530934547291643</v>
      </c>
    </row>
    <row r="43" spans="10:16" ht="12.75">
      <c r="J43" s="67"/>
      <c r="K43" s="71" t="e">
        <f t="shared" si="12"/>
        <v>#NUM!</v>
      </c>
      <c r="L43" s="25"/>
      <c r="M43" s="68">
        <f>N11</f>
        <v>0</v>
      </c>
      <c r="N43" s="71">
        <f>10^(4*(M43/256))</f>
        <v>1</v>
      </c>
      <c r="O43" s="71">
        <f>P11</f>
        <v>2.530934547291643</v>
      </c>
      <c r="P43" s="120">
        <f>O43/N43</f>
        <v>2.530934547291643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1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7"/>
      <c r="K45" s="71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7"/>
      <c r="K46" s="71" t="e">
        <f t="shared" si="12"/>
        <v>#NUM!</v>
      </c>
      <c r="M46" s="156" t="s">
        <v>69</v>
      </c>
      <c r="N46" s="151"/>
      <c r="O46" s="152"/>
    </row>
    <row r="47" spans="1:16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57" t="s">
        <v>102</v>
      </c>
      <c r="N47" s="158"/>
      <c r="O47" s="159"/>
      <c r="P47" s="109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0"/>
      <c r="N48" s="161"/>
      <c r="O48" s="162"/>
      <c r="P48" s="109"/>
    </row>
    <row r="49" spans="1:16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70</v>
      </c>
      <c r="P49" s="109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21"/>
      <c r="N50" s="71">
        <f aca="true" t="shared" si="13" ref="N50:N55">10^(4*(M50/256))</f>
        <v>1</v>
      </c>
      <c r="O50" s="46">
        <f>P39*N50</f>
        <v>2.530934547291643</v>
      </c>
      <c r="P50" s="109"/>
    </row>
    <row r="51" spans="1:15" ht="15">
      <c r="A51" s="138"/>
      <c r="I51" s="10"/>
      <c r="J51" s="56" t="s">
        <v>39</v>
      </c>
      <c r="K51" s="57"/>
      <c r="M51" s="122"/>
      <c r="N51" s="71">
        <f t="shared" si="13"/>
        <v>1</v>
      </c>
      <c r="O51" s="47">
        <f>P39*N51</f>
        <v>2.530934547291643</v>
      </c>
    </row>
    <row r="52" spans="1:15" ht="15">
      <c r="A52" s="10"/>
      <c r="I52" s="23"/>
      <c r="J52" s="56" t="s">
        <v>27</v>
      </c>
      <c r="K52" s="57"/>
      <c r="M52" s="122"/>
      <c r="N52" s="71">
        <f t="shared" si="13"/>
        <v>1</v>
      </c>
      <c r="O52" s="47">
        <f>P39*N52</f>
        <v>2.530934547291643</v>
      </c>
    </row>
    <row r="53" spans="9:15" ht="15" thickBot="1">
      <c r="I53" s="23"/>
      <c r="J53" s="58" t="s">
        <v>100</v>
      </c>
      <c r="K53" s="59" t="s">
        <v>21</v>
      </c>
      <c r="M53" s="122"/>
      <c r="N53" s="71">
        <f t="shared" si="13"/>
        <v>1</v>
      </c>
      <c r="O53" s="47">
        <f>P39*N53</f>
        <v>2.530934547291643</v>
      </c>
    </row>
    <row r="54" spans="10:15" ht="12.75">
      <c r="J54" s="68">
        <v>58</v>
      </c>
      <c r="K54" s="71">
        <f>LOG10(J54)*(256/LOG10(262144))</f>
        <v>83.31350748625881</v>
      </c>
      <c r="M54" s="122"/>
      <c r="N54" s="71">
        <f t="shared" si="13"/>
        <v>1</v>
      </c>
      <c r="O54" s="47">
        <f>P39*N54</f>
        <v>2.530934547291643</v>
      </c>
    </row>
    <row r="55" spans="10:15" ht="12.75">
      <c r="J55" s="67">
        <v>1107</v>
      </c>
      <c r="K55" s="71">
        <f aca="true" t="shared" si="14" ref="K55:K61">LOG10(J55)*(256/LOG10(262144))</f>
        <v>143.8213618742265</v>
      </c>
      <c r="M55" s="122"/>
      <c r="N55" s="71">
        <f t="shared" si="13"/>
        <v>1</v>
      </c>
      <c r="O55" s="47">
        <f>P39*N55</f>
        <v>2.530934547291643</v>
      </c>
    </row>
    <row r="56" spans="10:11" ht="12.75">
      <c r="J56" s="67">
        <v>9532</v>
      </c>
      <c r="K56" s="71">
        <f t="shared" si="14"/>
        <v>187.99734380359496</v>
      </c>
    </row>
    <row r="57" spans="10:11" ht="12.75">
      <c r="J57" s="67">
        <v>27208</v>
      </c>
      <c r="K57" s="71">
        <f t="shared" si="14"/>
        <v>209.5181268011782</v>
      </c>
    </row>
    <row r="58" spans="10:11" ht="12.75">
      <c r="J58" s="67">
        <v>68280</v>
      </c>
      <c r="K58" s="71">
        <f t="shared" si="14"/>
        <v>228.39716178368144</v>
      </c>
    </row>
    <row r="59" spans="10:11" ht="12.75">
      <c r="J59" s="67">
        <v>144504</v>
      </c>
      <c r="K59" s="71">
        <f t="shared" si="14"/>
        <v>243.77955417322568</v>
      </c>
    </row>
    <row r="60" spans="10:11" ht="12.75">
      <c r="J60" s="67"/>
      <c r="K60" s="71" t="e">
        <f t="shared" si="14"/>
        <v>#NUM!</v>
      </c>
    </row>
    <row r="61" spans="10:11" ht="12.75">
      <c r="J61" s="67"/>
      <c r="K61" s="71" t="e">
        <f t="shared" si="14"/>
        <v>#NUM!</v>
      </c>
    </row>
  </sheetData>
  <sheetProtection password="CF48" sheet="1" objects="1" scenarios="1"/>
  <protectedRanges>
    <protectedRange sqref="M7:M18" name="Range3"/>
    <protectedRange sqref="C6:C11" name="Range1"/>
    <protectedRange sqref="N7:N18" name="Range2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C6" sqref="C6:C1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4">
        <v>89.91186623839805</v>
      </c>
      <c r="D6" s="69"/>
      <c r="E6" s="17"/>
      <c r="F6" s="17"/>
      <c r="G6" s="44"/>
      <c r="H6" s="43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9">
        <f aca="true" t="shared" si="0" ref="T6:T11">M50</f>
        <v>0</v>
      </c>
      <c r="U6" s="116">
        <f aca="true" t="shared" si="1" ref="U6:U11">O50</f>
        <v>2.829408673813796</v>
      </c>
      <c r="V6" s="17">
        <f aca="true" t="shared" si="2" ref="V6:V11">LOG10(U6)</f>
        <v>0.4516956805654564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3" t="e">
        <f aca="true" t="shared" si="5" ref="Y6:Y11">10^W6</f>
        <v>#DIV/0!</v>
      </c>
      <c r="AA6" s="153" t="s">
        <v>66</v>
      </c>
      <c r="AB6" s="154"/>
      <c r="AC6" s="154"/>
      <c r="AD6" s="155"/>
    </row>
    <row r="7" spans="2:30" ht="15">
      <c r="B7" s="9">
        <v>2</v>
      </c>
      <c r="C7" s="124">
        <v>138.78361905389121</v>
      </c>
      <c r="D7" s="69">
        <v>2205</v>
      </c>
      <c r="E7" s="41">
        <f>LOG10(D7)</f>
        <v>3.3434085938038574</v>
      </c>
      <c r="F7" s="41">
        <f>H$13*C7+H$14</f>
        <v>3.3508154841081432</v>
      </c>
      <c r="G7" s="45">
        <f>((ABS(F7-E7))/F7)*10</f>
        <v>0.02210473939676598</v>
      </c>
      <c r="H7" s="46">
        <f>10^F7</f>
        <v>2242.928782652573</v>
      </c>
      <c r="J7" s="56" t="s">
        <v>27</v>
      </c>
      <c r="K7" s="57"/>
      <c r="L7" s="25"/>
      <c r="M7" s="82"/>
      <c r="N7" s="124"/>
      <c r="O7" s="27">
        <f aca="true" t="shared" si="6" ref="O7:O18">H$13*N7+H$14</f>
        <v>0.4516956805654564</v>
      </c>
      <c r="P7" s="72">
        <f aca="true" t="shared" si="7" ref="P7:P18">10^O7</f>
        <v>2.829408673813796</v>
      </c>
      <c r="Q7" s="25"/>
      <c r="S7" s="9">
        <v>2</v>
      </c>
      <c r="T7" s="99">
        <f t="shared" si="0"/>
        <v>0</v>
      </c>
      <c r="U7" s="116">
        <f t="shared" si="1"/>
        <v>2.829408673813796</v>
      </c>
      <c r="V7" s="41">
        <f t="shared" si="2"/>
        <v>0.4516956805654564</v>
      </c>
      <c r="W7" s="41" t="e">
        <f t="shared" si="3"/>
        <v>#DIV/0!</v>
      </c>
      <c r="X7" s="45" t="e">
        <f t="shared" si="4"/>
        <v>#DIV/0!</v>
      </c>
      <c r="Y7" s="46" t="e">
        <f t="shared" si="5"/>
        <v>#DIV/0!</v>
      </c>
      <c r="AA7" s="26" t="s">
        <v>56</v>
      </c>
      <c r="AB7" s="117" t="s">
        <v>22</v>
      </c>
      <c r="AC7" s="117" t="s">
        <v>23</v>
      </c>
      <c r="AD7" s="117" t="s">
        <v>24</v>
      </c>
    </row>
    <row r="8" spans="2:30" ht="13.5" thickBot="1">
      <c r="B8" s="9">
        <v>3</v>
      </c>
      <c r="C8" s="124">
        <v>183.1026499756016</v>
      </c>
      <c r="D8" s="70">
        <v>19085</v>
      </c>
      <c r="E8" s="41">
        <f>LOG10(D8)</f>
        <v>4.280692164285117</v>
      </c>
      <c r="F8" s="41">
        <f>H$13*C8+H$14</f>
        <v>4.276617686809448</v>
      </c>
      <c r="G8" s="45">
        <f>((ABS(F8-E8))/F8)*10</f>
        <v>0.009527336259764336</v>
      </c>
      <c r="H8" s="46">
        <f>10^F8</f>
        <v>18906.78505196661</v>
      </c>
      <c r="J8" s="58" t="s">
        <v>20</v>
      </c>
      <c r="K8" s="59" t="s">
        <v>21</v>
      </c>
      <c r="L8" s="25"/>
      <c r="M8" s="82"/>
      <c r="N8" s="124"/>
      <c r="O8" s="27">
        <f t="shared" si="6"/>
        <v>0.4516956805654564</v>
      </c>
      <c r="P8" s="72">
        <f t="shared" si="7"/>
        <v>2.829408673813796</v>
      </c>
      <c r="Q8" s="25"/>
      <c r="S8" s="9">
        <v>3</v>
      </c>
      <c r="T8" s="99">
        <f t="shared" si="0"/>
        <v>0</v>
      </c>
      <c r="U8" s="116">
        <f t="shared" si="1"/>
        <v>2.829408673813796</v>
      </c>
      <c r="V8" s="41">
        <f t="shared" si="2"/>
        <v>0.4516956805654564</v>
      </c>
      <c r="W8" s="41" t="e">
        <f t="shared" si="3"/>
        <v>#DIV/0!</v>
      </c>
      <c r="X8" s="45" t="e">
        <f t="shared" si="4"/>
        <v>#DIV/0!</v>
      </c>
      <c r="Y8" s="46" t="e">
        <f t="shared" si="5"/>
        <v>#DIV/0!</v>
      </c>
      <c r="AA8" s="118"/>
      <c r="AB8" s="67">
        <v>200</v>
      </c>
      <c r="AC8" s="119" t="e">
        <f aca="true" t="shared" si="8" ref="AC8:AC19">Y$13*AB8+Y$14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204.5634388802046</v>
      </c>
      <c r="D9" s="69">
        <v>54450</v>
      </c>
      <c r="E9" s="17">
        <f>LOG10(D9)</f>
        <v>4.735997884091794</v>
      </c>
      <c r="F9" s="17">
        <f>H$13*C9+H$14</f>
        <v>4.724922742817708</v>
      </c>
      <c r="G9" s="44">
        <f>((ABS(F9-E9))/F9)*10</f>
        <v>0.02343983569026792</v>
      </c>
      <c r="H9" s="47">
        <f>10^F9</f>
        <v>53079.0012940386</v>
      </c>
      <c r="J9" s="67"/>
      <c r="K9" s="1">
        <f aca="true" t="shared" si="10" ref="K9:K16">J9/4</f>
        <v>0</v>
      </c>
      <c r="L9" s="25"/>
      <c r="M9" s="82"/>
      <c r="N9" s="124"/>
      <c r="O9" s="27">
        <f t="shared" si="6"/>
        <v>0.4516956805654564</v>
      </c>
      <c r="P9" s="72">
        <f t="shared" si="7"/>
        <v>2.829408673813796</v>
      </c>
      <c r="Q9" s="25"/>
      <c r="S9" s="9">
        <v>4</v>
      </c>
      <c r="T9" s="99">
        <f t="shared" si="0"/>
        <v>0</v>
      </c>
      <c r="U9" s="116">
        <f t="shared" si="1"/>
        <v>2.829408673813796</v>
      </c>
      <c r="V9" s="17">
        <f t="shared" si="2"/>
        <v>0.4516956805654564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7"/>
      <c r="AC9" s="119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223.46628641816923</v>
      </c>
      <c r="D10" s="69">
        <v>134910</v>
      </c>
      <c r="E10" s="17">
        <f>LOG10(D10)</f>
        <v>5.130044142287605</v>
      </c>
      <c r="F10" s="17">
        <f>H$13*C10+H$14</f>
        <v>5.11979369382945</v>
      </c>
      <c r="G10" s="44">
        <f>((ABS(F10-E10))/F10)*10</f>
        <v>0.020021213883107142</v>
      </c>
      <c r="H10" s="47">
        <f>10^F10</f>
        <v>131763.0665869741</v>
      </c>
      <c r="J10" s="67"/>
      <c r="K10" s="1">
        <f t="shared" si="10"/>
        <v>0</v>
      </c>
      <c r="L10" s="25"/>
      <c r="M10" s="82"/>
      <c r="N10" s="124"/>
      <c r="O10" s="27">
        <f t="shared" si="6"/>
        <v>0.4516956805654564</v>
      </c>
      <c r="P10" s="72">
        <f t="shared" si="7"/>
        <v>2.829408673813796</v>
      </c>
      <c r="Q10" s="25"/>
      <c r="S10" s="9">
        <v>5</v>
      </c>
      <c r="T10" s="99">
        <f t="shared" si="0"/>
        <v>0</v>
      </c>
      <c r="U10" s="116">
        <f t="shared" si="1"/>
        <v>2.829408673813796</v>
      </c>
      <c r="V10" s="17">
        <f t="shared" si="2"/>
        <v>0.4516956805654564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7"/>
      <c r="AC10" s="119" t="e">
        <f t="shared" si="8"/>
        <v>#DIV/0!</v>
      </c>
      <c r="AD10" s="72" t="e">
        <f t="shared" si="9"/>
        <v>#DIV/0!</v>
      </c>
    </row>
    <row r="11" spans="2:30" ht="13.5" thickBot="1">
      <c r="B11" s="9">
        <v>6</v>
      </c>
      <c r="C11" s="124">
        <v>237.55066933243933</v>
      </c>
      <c r="D11" s="69">
        <v>248895</v>
      </c>
      <c r="E11" s="17">
        <f>LOG10(D11)</f>
        <v>5.39601617224451</v>
      </c>
      <c r="F11" s="17">
        <f>H$13*C11+H$14</f>
        <v>5.414009349148131</v>
      </c>
      <c r="G11" s="44">
        <f>((ABS(F11-E11))/F11)*10</f>
        <v>0.03323447697121612</v>
      </c>
      <c r="H11" s="47">
        <f>10^F11</f>
        <v>259423.52081615402</v>
      </c>
      <c r="J11" s="67"/>
      <c r="K11" s="1">
        <f t="shared" si="10"/>
        <v>0</v>
      </c>
      <c r="L11" s="25"/>
      <c r="M11" s="82"/>
      <c r="N11" s="124"/>
      <c r="O11" s="27">
        <f t="shared" si="6"/>
        <v>0.4516956805654564</v>
      </c>
      <c r="P11" s="72">
        <f t="shared" si="7"/>
        <v>2.829408673813796</v>
      </c>
      <c r="Q11" s="25"/>
      <c r="S11" s="9">
        <v>6</v>
      </c>
      <c r="T11" s="99">
        <f t="shared" si="0"/>
        <v>0</v>
      </c>
      <c r="U11" s="116">
        <f t="shared" si="1"/>
        <v>2.829408673813796</v>
      </c>
      <c r="V11" s="17">
        <f t="shared" si="2"/>
        <v>0.4516956805654564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7"/>
      <c r="AC11" s="119" t="e">
        <f t="shared" si="8"/>
        <v>#DIV/0!</v>
      </c>
      <c r="AD11" s="72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0.0216655204402243</v>
      </c>
      <c r="J12" s="67"/>
      <c r="K12" s="1">
        <f t="shared" si="10"/>
        <v>0</v>
      </c>
      <c r="L12" s="25"/>
      <c r="M12" s="82"/>
      <c r="N12" s="124"/>
      <c r="O12" s="27">
        <f t="shared" si="6"/>
        <v>0.4516956805654564</v>
      </c>
      <c r="P12" s="72">
        <f t="shared" si="7"/>
        <v>2.829408673813796</v>
      </c>
      <c r="Q12" s="25"/>
      <c r="V12" s="163" t="s">
        <v>55</v>
      </c>
      <c r="W12" s="164"/>
      <c r="X12" s="101" t="e">
        <f>AVERAGE(X6:X11)</f>
        <v>#DIV/0!</v>
      </c>
      <c r="AA12" s="118"/>
      <c r="AB12" s="67"/>
      <c r="AC12" s="119" t="e">
        <f t="shared" si="8"/>
        <v>#DIV/0!</v>
      </c>
      <c r="AD12" s="72" t="e">
        <f t="shared" si="9"/>
        <v>#DIV/0!</v>
      </c>
    </row>
    <row r="13" spans="7:30" ht="12.75">
      <c r="G13" s="93" t="s">
        <v>30</v>
      </c>
      <c r="H13" s="94">
        <f>SLOPE(E7:E11,C7:C11)</f>
        <v>0.020889495628564972</v>
      </c>
      <c r="J13" s="67"/>
      <c r="K13" s="1">
        <f t="shared" si="10"/>
        <v>0</v>
      </c>
      <c r="L13" s="25"/>
      <c r="M13" s="82"/>
      <c r="N13" s="124"/>
      <c r="O13" s="27">
        <f t="shared" si="6"/>
        <v>0.4516956805654564</v>
      </c>
      <c r="P13" s="72">
        <f t="shared" si="7"/>
        <v>2.829408673813796</v>
      </c>
      <c r="Q13" s="25"/>
      <c r="X13" s="93" t="s">
        <v>30</v>
      </c>
      <c r="Y13" s="94" t="e">
        <f>SLOPE(V6:V11,T6:T11)</f>
        <v>#DIV/0!</v>
      </c>
      <c r="AA13" s="118"/>
      <c r="AB13" s="67"/>
      <c r="AC13" s="119" t="e">
        <f t="shared" si="8"/>
        <v>#DIV/0!</v>
      </c>
      <c r="AD13" s="72" t="e">
        <f t="shared" si="9"/>
        <v>#DIV/0!</v>
      </c>
    </row>
    <row r="14" spans="7:30" ht="12.75">
      <c r="G14" s="95" t="s">
        <v>31</v>
      </c>
      <c r="H14" s="96">
        <f>INTERCEPT(E7:E11,C7:C11)</f>
        <v>0.4516956805654564</v>
      </c>
      <c r="I14" s="24"/>
      <c r="J14" s="67"/>
      <c r="K14" s="1">
        <f t="shared" si="10"/>
        <v>0</v>
      </c>
      <c r="L14" s="25"/>
      <c r="M14" s="82"/>
      <c r="N14" s="67"/>
      <c r="O14" s="27">
        <f t="shared" si="6"/>
        <v>0.4516956805654564</v>
      </c>
      <c r="P14" s="72">
        <f t="shared" si="7"/>
        <v>2.829408673813796</v>
      </c>
      <c r="Q14" s="25"/>
      <c r="X14" s="95" t="s">
        <v>31</v>
      </c>
      <c r="Y14" s="96" t="e">
        <f>INTERCEPT(V6:V11,T6:T11)</f>
        <v>#DIV/0!</v>
      </c>
      <c r="AA14" s="118"/>
      <c r="AB14" s="67"/>
      <c r="AC14" s="119" t="e">
        <f t="shared" si="8"/>
        <v>#DIV/0!</v>
      </c>
      <c r="AD14" s="72" t="e">
        <f t="shared" si="9"/>
        <v>#DIV/0!</v>
      </c>
    </row>
    <row r="15" spans="7:30" ht="13.5" thickBot="1">
      <c r="G15" s="97" t="s">
        <v>32</v>
      </c>
      <c r="H15" s="98">
        <f>RSQ(E7:E11,C7:C11)</f>
        <v>0.9997614569937359</v>
      </c>
      <c r="I15" s="24"/>
      <c r="J15" s="67"/>
      <c r="K15" s="1">
        <f t="shared" si="10"/>
        <v>0</v>
      </c>
      <c r="L15" s="25"/>
      <c r="M15" s="82"/>
      <c r="N15" s="67"/>
      <c r="O15" s="27">
        <f t="shared" si="6"/>
        <v>0.4516956805654564</v>
      </c>
      <c r="P15" s="72">
        <f t="shared" si="7"/>
        <v>2.829408673813796</v>
      </c>
      <c r="Q15" s="25"/>
      <c r="X15" s="97" t="s">
        <v>32</v>
      </c>
      <c r="Y15" s="98" t="e">
        <f>RSQ(V6:V11,T6:T11)</f>
        <v>#DIV/0!</v>
      </c>
      <c r="AA15" s="118"/>
      <c r="AB15" s="67"/>
      <c r="AC15" s="119" t="e">
        <f t="shared" si="8"/>
        <v>#DIV/0!</v>
      </c>
      <c r="AD15" s="72" t="e">
        <f t="shared" si="9"/>
        <v>#DIV/0!</v>
      </c>
    </row>
    <row r="16" spans="9:30" ht="12.75">
      <c r="I16" s="24"/>
      <c r="J16" s="67"/>
      <c r="K16" s="1">
        <f t="shared" si="10"/>
        <v>0</v>
      </c>
      <c r="L16" s="25"/>
      <c r="M16" s="82"/>
      <c r="N16" s="67"/>
      <c r="O16" s="27">
        <f t="shared" si="6"/>
        <v>0.4516956805654564</v>
      </c>
      <c r="P16" s="72">
        <f t="shared" si="7"/>
        <v>2.829408673813796</v>
      </c>
      <c r="Q16" s="25"/>
      <c r="AA16" s="118"/>
      <c r="AB16" s="67"/>
      <c r="AC16" s="119" t="e">
        <f t="shared" si="8"/>
        <v>#DIV/0!</v>
      </c>
      <c r="AD16" s="72" t="e">
        <f t="shared" si="9"/>
        <v>#DIV/0!</v>
      </c>
    </row>
    <row r="17" spans="12:30" ht="12.75">
      <c r="L17" s="25"/>
      <c r="M17" s="82"/>
      <c r="N17" s="67"/>
      <c r="O17" s="27">
        <f t="shared" si="6"/>
        <v>0.4516956805654564</v>
      </c>
      <c r="P17" s="72">
        <f t="shared" si="7"/>
        <v>2.829408673813796</v>
      </c>
      <c r="Q17" s="25"/>
      <c r="AA17" s="118"/>
      <c r="AB17" s="67"/>
      <c r="AC17" s="119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2"/>
      <c r="N18" s="67"/>
      <c r="O18" s="27">
        <f t="shared" si="6"/>
        <v>0.4516956805654564</v>
      </c>
      <c r="P18" s="72">
        <f t="shared" si="7"/>
        <v>2.829408673813796</v>
      </c>
      <c r="Q18" s="25"/>
      <c r="AA18" s="118"/>
      <c r="AB18" s="67"/>
      <c r="AC18" s="119" t="e">
        <f t="shared" si="8"/>
        <v>#DIV/0!</v>
      </c>
      <c r="AD18" s="72" t="e">
        <f t="shared" si="9"/>
        <v>#DIV/0!</v>
      </c>
    </row>
    <row r="19" spans="8:30" ht="13.5" thickBot="1">
      <c r="H19">
        <v>21</v>
      </c>
      <c r="J19" s="52" t="s">
        <v>40</v>
      </c>
      <c r="K19" s="53"/>
      <c r="L19" s="25"/>
      <c r="M19" s="25"/>
      <c r="N19" s="25"/>
      <c r="O19" s="25"/>
      <c r="P19" s="25"/>
      <c r="AA19" s="118"/>
      <c r="AB19" s="67"/>
      <c r="AC19" s="119" t="e">
        <f t="shared" si="8"/>
        <v>#DIV/0!</v>
      </c>
      <c r="AD19" s="72" t="e">
        <f t="shared" si="9"/>
        <v>#DIV/0!</v>
      </c>
    </row>
    <row r="20" spans="8:25" ht="15">
      <c r="H20">
        <v>56.5</v>
      </c>
      <c r="J20" s="62" t="s">
        <v>33</v>
      </c>
      <c r="K20" s="63"/>
      <c r="L20" s="25"/>
      <c r="M20" s="75" t="s">
        <v>36</v>
      </c>
      <c r="N20" s="76"/>
      <c r="O20" s="25"/>
      <c r="P20" s="25"/>
      <c r="Y20">
        <v>21</v>
      </c>
    </row>
    <row r="21" spans="10:25" ht="15">
      <c r="J21" s="56" t="s">
        <v>39</v>
      </c>
      <c r="K21" s="57"/>
      <c r="L21" s="25"/>
      <c r="M21" s="48" t="s">
        <v>44</v>
      </c>
      <c r="N21" s="49"/>
      <c r="O21" s="25"/>
      <c r="P21" s="25"/>
      <c r="Y21">
        <v>56.5</v>
      </c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8"/>
      <c r="K24" s="71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1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1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7"/>
      <c r="K27" s="71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1" t="e">
        <f t="shared" si="11"/>
        <v>#NUM!</v>
      </c>
      <c r="L28" s="25"/>
      <c r="O28" s="25"/>
      <c r="P28" s="25"/>
    </row>
    <row r="29" spans="10:16" ht="12.75">
      <c r="J29" s="67"/>
      <c r="K29" s="71" t="e">
        <f t="shared" si="11"/>
        <v>#NUM!</v>
      </c>
      <c r="L29" s="25"/>
      <c r="O29" s="25"/>
      <c r="P29" s="25"/>
    </row>
    <row r="30" spans="10:16" ht="12.75">
      <c r="J30" s="67"/>
      <c r="K30" s="71" t="e">
        <f t="shared" si="11"/>
        <v>#NUM!</v>
      </c>
      <c r="L30" s="25"/>
      <c r="O30" s="25"/>
      <c r="P30" s="25"/>
    </row>
    <row r="31" spans="10:16" ht="12.75">
      <c r="J31" s="67"/>
      <c r="K31" s="71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6" t="s">
        <v>58</v>
      </c>
      <c r="N35" s="151"/>
      <c r="O35" s="151"/>
      <c r="P35" s="165"/>
    </row>
    <row r="36" spans="10:16" ht="15">
      <c r="J36" s="56" t="s">
        <v>39</v>
      </c>
      <c r="K36" s="57"/>
      <c r="L36" s="25"/>
      <c r="M36" s="157" t="s">
        <v>73</v>
      </c>
      <c r="N36" s="158"/>
      <c r="O36" s="158"/>
      <c r="P36" s="166"/>
    </row>
    <row r="37" spans="10:16" ht="15.75" thickBot="1">
      <c r="J37" s="56" t="s">
        <v>27</v>
      </c>
      <c r="K37" s="57"/>
      <c r="L37" s="25"/>
      <c r="M37" s="157" t="s">
        <v>60</v>
      </c>
      <c r="N37" s="167"/>
      <c r="O37" s="167"/>
      <c r="P37" s="166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24</v>
      </c>
      <c r="P38" s="105" t="s">
        <v>74</v>
      </c>
    </row>
    <row r="39" spans="10:16" ht="12.75">
      <c r="J39" s="68"/>
      <c r="K39" s="71" t="e">
        <f aca="true" t="shared" si="12" ref="K39:K46">LOG10(J39)*(64)</f>
        <v>#NUM!</v>
      </c>
      <c r="L39" s="25"/>
      <c r="M39" s="121">
        <f>N7</f>
        <v>0</v>
      </c>
      <c r="N39" s="71">
        <f>10^(4*(M39/256))</f>
        <v>1</v>
      </c>
      <c r="O39" s="71">
        <f>P7</f>
        <v>2.829408673813796</v>
      </c>
      <c r="P39" s="120">
        <f>O39/N39</f>
        <v>2.829408673813796</v>
      </c>
    </row>
    <row r="40" spans="10:16" ht="12.75">
      <c r="J40" s="67"/>
      <c r="K40" s="71" t="e">
        <f t="shared" si="12"/>
        <v>#NUM!</v>
      </c>
      <c r="L40" s="25"/>
      <c r="M40" s="121">
        <f>N8</f>
        <v>0</v>
      </c>
      <c r="N40" s="71">
        <f>10^(4*(M40/256))</f>
        <v>1</v>
      </c>
      <c r="O40" s="71">
        <f>P8</f>
        <v>2.829408673813796</v>
      </c>
      <c r="P40" s="120">
        <f>O40/N40</f>
        <v>2.829408673813796</v>
      </c>
    </row>
    <row r="41" spans="10:16" ht="12.75">
      <c r="J41" s="67"/>
      <c r="K41" s="71" t="e">
        <f t="shared" si="12"/>
        <v>#NUM!</v>
      </c>
      <c r="L41" s="25"/>
      <c r="M41" s="121">
        <f>N9</f>
        <v>0</v>
      </c>
      <c r="N41" s="71">
        <f>10^(4*(M41/256))</f>
        <v>1</v>
      </c>
      <c r="O41" s="71">
        <f>P9</f>
        <v>2.829408673813796</v>
      </c>
      <c r="P41" s="120">
        <f>O41/N41</f>
        <v>2.829408673813796</v>
      </c>
    </row>
    <row r="42" spans="10:16" ht="12.75">
      <c r="J42" s="67"/>
      <c r="K42" s="71" t="e">
        <f t="shared" si="12"/>
        <v>#NUM!</v>
      </c>
      <c r="L42" s="25"/>
      <c r="M42" s="121">
        <f>N10</f>
        <v>0</v>
      </c>
      <c r="N42" s="71">
        <f>10^(4*(M42/256))</f>
        <v>1</v>
      </c>
      <c r="O42" s="71">
        <f>P10</f>
        <v>2.829408673813796</v>
      </c>
      <c r="P42" s="120">
        <f>O42/N42</f>
        <v>2.829408673813796</v>
      </c>
    </row>
    <row r="43" spans="10:16" ht="12.75">
      <c r="J43" s="67"/>
      <c r="K43" s="71" t="e">
        <f t="shared" si="12"/>
        <v>#NUM!</v>
      </c>
      <c r="L43" s="25"/>
      <c r="M43" s="121">
        <f>N11</f>
        <v>0</v>
      </c>
      <c r="N43" s="71">
        <f>10^(4*(M43/256))</f>
        <v>1</v>
      </c>
      <c r="O43" s="71">
        <f>P11</f>
        <v>2.829408673813796</v>
      </c>
      <c r="P43" s="120">
        <f>O43/N43</f>
        <v>2.829408673813796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1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7"/>
      <c r="K45" s="71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7"/>
      <c r="K46" s="71" t="e">
        <f t="shared" si="12"/>
        <v>#NUM!</v>
      </c>
      <c r="M46" s="156" t="s">
        <v>75</v>
      </c>
      <c r="N46" s="151"/>
      <c r="O46" s="152"/>
    </row>
    <row r="47" spans="1:16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57" t="s">
        <v>102</v>
      </c>
      <c r="N47" s="158"/>
      <c r="O47" s="159"/>
      <c r="P47" s="109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0"/>
      <c r="N48" s="161"/>
      <c r="O48" s="162"/>
      <c r="P48" s="109"/>
    </row>
    <row r="49" spans="1:16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76</v>
      </c>
      <c r="P49" s="109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22"/>
      <c r="N50" s="71">
        <f aca="true" t="shared" si="13" ref="N50:N55">10^(4*(M50/256))</f>
        <v>1</v>
      </c>
      <c r="O50" s="47">
        <f>P39*N50</f>
        <v>2.829408673813796</v>
      </c>
      <c r="P50" s="109"/>
    </row>
    <row r="51" spans="1:15" ht="15">
      <c r="A51" s="138"/>
      <c r="I51" s="10"/>
      <c r="J51" s="56" t="s">
        <v>39</v>
      </c>
      <c r="K51" s="57"/>
      <c r="M51" s="122"/>
      <c r="N51" s="71">
        <f t="shared" si="13"/>
        <v>1</v>
      </c>
      <c r="O51" s="47">
        <f>P39*N51</f>
        <v>2.829408673813796</v>
      </c>
    </row>
    <row r="52" spans="1:15" ht="15">
      <c r="A52" s="10"/>
      <c r="I52" s="23"/>
      <c r="J52" s="56" t="s">
        <v>27</v>
      </c>
      <c r="K52" s="57"/>
      <c r="M52" s="122"/>
      <c r="N52" s="71">
        <f t="shared" si="13"/>
        <v>1</v>
      </c>
      <c r="O52" s="47">
        <f>P39*N52</f>
        <v>2.829408673813796</v>
      </c>
    </row>
    <row r="53" spans="1:15" ht="15" thickBot="1">
      <c r="A53" s="10"/>
      <c r="I53" s="23"/>
      <c r="J53" s="58" t="s">
        <v>100</v>
      </c>
      <c r="K53" s="59" t="s">
        <v>21</v>
      </c>
      <c r="M53" s="122"/>
      <c r="N53" s="71">
        <f t="shared" si="13"/>
        <v>1</v>
      </c>
      <c r="O53" s="47">
        <f>P39*N53</f>
        <v>2.829408673813796</v>
      </c>
    </row>
    <row r="54" spans="10:15" ht="12.75">
      <c r="J54" s="68">
        <v>80</v>
      </c>
      <c r="K54" s="71">
        <f>LOG10(J54)*(256/LOG10(262144))</f>
        <v>89.91186623839805</v>
      </c>
      <c r="M54" s="122"/>
      <c r="N54" s="71">
        <f t="shared" si="13"/>
        <v>1</v>
      </c>
      <c r="O54" s="47">
        <f>P39*N54</f>
        <v>2.829408673813796</v>
      </c>
    </row>
    <row r="55" spans="10:15" ht="12.75">
      <c r="J55" s="67">
        <v>866</v>
      </c>
      <c r="K55" s="71">
        <f aca="true" t="shared" si="14" ref="K55:K61">LOG10(J55)*(256/LOG10(262144))</f>
        <v>138.78361905389121</v>
      </c>
      <c r="M55" s="121"/>
      <c r="N55" s="71">
        <f t="shared" si="13"/>
        <v>1</v>
      </c>
      <c r="O55" s="46">
        <f>P39*N55</f>
        <v>2.829408673813796</v>
      </c>
    </row>
    <row r="56" spans="10:11" ht="12.75">
      <c r="J56" s="67">
        <v>7509</v>
      </c>
      <c r="K56" s="71">
        <f t="shared" si="14"/>
        <v>183.1026499756016</v>
      </c>
    </row>
    <row r="57" spans="10:11" ht="12.75">
      <c r="J57" s="67">
        <v>21371</v>
      </c>
      <c r="K57" s="71">
        <f t="shared" si="14"/>
        <v>204.5634388802046</v>
      </c>
    </row>
    <row r="58" spans="10:11" ht="12.75">
      <c r="J58" s="67">
        <v>53694</v>
      </c>
      <c r="K58" s="71">
        <f t="shared" si="14"/>
        <v>223.46628641816923</v>
      </c>
    </row>
    <row r="59" spans="10:11" ht="12.75">
      <c r="J59" s="67">
        <v>106669</v>
      </c>
      <c r="K59" s="71">
        <f t="shared" si="14"/>
        <v>237.55066933243933</v>
      </c>
    </row>
    <row r="60" spans="10:11" ht="12.75">
      <c r="J60" s="67"/>
      <c r="K60" s="71" t="e">
        <f t="shared" si="14"/>
        <v>#NUM!</v>
      </c>
    </row>
    <row r="61" spans="10:11" ht="12.75">
      <c r="J61" s="67"/>
      <c r="K61" s="71" t="e">
        <f t="shared" si="14"/>
        <v>#NUM!</v>
      </c>
    </row>
  </sheetData>
  <sheetProtection password="CF48" sheet="1" objects="1" scenarios="1"/>
  <protectedRanges>
    <protectedRange sqref="M7:M18" name="Range3"/>
    <protectedRange sqref="N7:N18" name="Range2"/>
    <protectedRange sqref="C6:C11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6"/>
  <sheetViews>
    <sheetView workbookViewId="0" topLeftCell="A4">
      <selection activeCell="U57" sqref="U57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  <col min="31" max="16384" width="8.8515625" style="0" customWidth="1"/>
  </cols>
  <sheetData>
    <row r="1" spans="2:15" ht="16.5" thickBot="1">
      <c r="B1" s="80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4" t="s">
        <v>9</v>
      </c>
      <c r="C3" s="10"/>
      <c r="D3" s="10"/>
      <c r="E3" s="10"/>
      <c r="F3" s="10"/>
      <c r="R3" s="74" t="s">
        <v>65</v>
      </c>
    </row>
    <row r="4" spans="2:16" ht="17.25" customHeight="1" thickBot="1">
      <c r="B4" s="6"/>
      <c r="J4" s="52" t="s">
        <v>37</v>
      </c>
      <c r="K4" s="53"/>
      <c r="L4" s="25"/>
      <c r="M4" s="174" t="s">
        <v>35</v>
      </c>
      <c r="N4" s="151"/>
      <c r="O4" s="151"/>
      <c r="P4" s="152"/>
    </row>
    <row r="5" spans="2:30" ht="15.75" thickBot="1">
      <c r="B5" s="12"/>
      <c r="E5" s="12"/>
      <c r="J5" s="54" t="s">
        <v>38</v>
      </c>
      <c r="K5" s="55"/>
      <c r="L5" s="25"/>
      <c r="M5" s="175" t="s">
        <v>71</v>
      </c>
      <c r="N5" s="154"/>
      <c r="O5" s="154"/>
      <c r="P5" s="155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77</v>
      </c>
      <c r="AA5" s="150" t="s">
        <v>34</v>
      </c>
      <c r="AB5" s="151"/>
      <c r="AC5" s="151"/>
      <c r="AD5" s="152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77</v>
      </c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26" t="s">
        <v>52</v>
      </c>
      <c r="S6" s="19">
        <v>1</v>
      </c>
      <c r="T6" s="83">
        <f aca="true" t="shared" si="0" ref="T6:T11">M50</f>
        <v>0</v>
      </c>
      <c r="U6" s="116" t="e">
        <f aca="true" t="shared" si="1" ref="U6:U11">O50</f>
        <v>#DIV/0!</v>
      </c>
      <c r="V6" s="20" t="e">
        <f aca="true" t="shared" si="2" ref="V6:V11">LOG10(U6)</f>
        <v>#DIV/0!</v>
      </c>
      <c r="W6" s="20" t="e">
        <f aca="true" t="shared" si="3" ref="W6:W11">Y$13*T6+Y$14</f>
        <v>#DIV/0!</v>
      </c>
      <c r="X6" s="21" t="e">
        <f aca="true" t="shared" si="4" ref="X6:X11">((ABS(W6-V6))/W6)*10</f>
        <v>#DIV/0!</v>
      </c>
      <c r="Y6" s="22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19">
        <v>1</v>
      </c>
      <c r="C7" s="125"/>
      <c r="D7" s="69"/>
      <c r="E7" s="20"/>
      <c r="F7" s="20"/>
      <c r="G7" s="21"/>
      <c r="H7" s="22"/>
      <c r="J7" s="56" t="s">
        <v>27</v>
      </c>
      <c r="K7" s="57"/>
      <c r="L7" s="25"/>
      <c r="M7" s="82"/>
      <c r="N7" s="125"/>
      <c r="O7" s="27" t="e">
        <f aca="true" t="shared" si="6" ref="O7:O18">H$14*N7+H$15</f>
        <v>#DIV/0!</v>
      </c>
      <c r="P7" s="73" t="e">
        <f aca="true" t="shared" si="7" ref="P7:P18">10^O7</f>
        <v>#DIV/0!</v>
      </c>
      <c r="S7" s="19">
        <v>2</v>
      </c>
      <c r="T7" s="83">
        <f t="shared" si="0"/>
        <v>0</v>
      </c>
      <c r="U7" s="116" t="e">
        <f t="shared" si="1"/>
        <v>#DIV/0!</v>
      </c>
      <c r="V7" s="20" t="e">
        <f t="shared" si="2"/>
        <v>#DIV/0!</v>
      </c>
      <c r="W7" s="20" t="e">
        <f t="shared" si="3"/>
        <v>#DIV/0!</v>
      </c>
      <c r="X7" s="21" t="e">
        <f t="shared" si="4"/>
        <v>#DIV/0!</v>
      </c>
      <c r="Y7" s="22" t="e">
        <f t="shared" si="5"/>
        <v>#DIV/0!</v>
      </c>
      <c r="AA7" s="26" t="s">
        <v>56</v>
      </c>
      <c r="AB7" s="117" t="s">
        <v>22</v>
      </c>
      <c r="AC7" s="117" t="s">
        <v>23</v>
      </c>
      <c r="AD7" s="26" t="s">
        <v>52</v>
      </c>
    </row>
    <row r="8" spans="2:30" ht="13.5" thickBot="1">
      <c r="B8" s="19">
        <v>2</v>
      </c>
      <c r="C8" s="125"/>
      <c r="D8" s="69">
        <v>1390</v>
      </c>
      <c r="E8" s="20">
        <f>LOG10(D8)</f>
        <v>3.143014800254095</v>
      </c>
      <c r="F8" s="20" t="e">
        <f>H$14*C8+H$15</f>
        <v>#DIV/0!</v>
      </c>
      <c r="G8" s="21" t="e">
        <f>((ABS(F8-E8))/F8)*10</f>
        <v>#DIV/0!</v>
      </c>
      <c r="H8" s="22" t="e">
        <f>10^F8</f>
        <v>#DIV/0!</v>
      </c>
      <c r="J8" s="58" t="s">
        <v>20</v>
      </c>
      <c r="K8" s="59" t="s">
        <v>21</v>
      </c>
      <c r="L8" s="25"/>
      <c r="M8" s="82"/>
      <c r="N8" s="125"/>
      <c r="O8" s="27" t="e">
        <f t="shared" si="6"/>
        <v>#DIV/0!</v>
      </c>
      <c r="P8" s="73" t="e">
        <f t="shared" si="7"/>
        <v>#DIV/0!</v>
      </c>
      <c r="S8" s="19">
        <v>3</v>
      </c>
      <c r="T8" s="83">
        <f t="shared" si="0"/>
        <v>0</v>
      </c>
      <c r="U8" s="116" t="e">
        <f t="shared" si="1"/>
        <v>#DIV/0!</v>
      </c>
      <c r="V8" s="20" t="e">
        <f t="shared" si="2"/>
        <v>#DIV/0!</v>
      </c>
      <c r="W8" s="20" t="e">
        <f t="shared" si="3"/>
        <v>#DIV/0!</v>
      </c>
      <c r="X8" s="21" t="e">
        <f t="shared" si="4"/>
        <v>#DIV/0!</v>
      </c>
      <c r="Y8" s="22" t="e">
        <f t="shared" si="5"/>
        <v>#DIV/0!</v>
      </c>
      <c r="AA8" s="118"/>
      <c r="AB8" s="60">
        <v>200</v>
      </c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19">
        <v>3</v>
      </c>
      <c r="C9" s="125"/>
      <c r="D9" s="69">
        <v>12155</v>
      </c>
      <c r="E9" s="20">
        <f>LOG10(D9)</f>
        <v>4.084754963179354</v>
      </c>
      <c r="F9" s="20" t="e">
        <f>H$14*C9+H$15</f>
        <v>#DIV/0!</v>
      </c>
      <c r="G9" s="21" t="e">
        <f>((ABS(F9-E9))/F9)*10</f>
        <v>#DIV/0!</v>
      </c>
      <c r="H9" s="22" t="e">
        <f>10^F9</f>
        <v>#DIV/0!</v>
      </c>
      <c r="J9" s="60"/>
      <c r="K9" s="61">
        <f aca="true" t="shared" si="10" ref="K9:K16">J9/4</f>
        <v>0</v>
      </c>
      <c r="L9" s="25"/>
      <c r="M9" s="82"/>
      <c r="N9" s="125"/>
      <c r="O9" s="27" t="e">
        <f t="shared" si="6"/>
        <v>#DIV/0!</v>
      </c>
      <c r="P9" s="73" t="e">
        <f t="shared" si="7"/>
        <v>#DIV/0!</v>
      </c>
      <c r="S9" s="19">
        <v>4</v>
      </c>
      <c r="T9" s="83">
        <f t="shared" si="0"/>
        <v>0</v>
      </c>
      <c r="U9" s="116" t="e">
        <f t="shared" si="1"/>
        <v>#DIV/0!</v>
      </c>
      <c r="V9" s="20" t="e">
        <f t="shared" si="2"/>
        <v>#DIV/0!</v>
      </c>
      <c r="W9" s="20" t="e">
        <f t="shared" si="3"/>
        <v>#DIV/0!</v>
      </c>
      <c r="X9" s="21" t="e">
        <f t="shared" si="4"/>
        <v>#DIV/0!</v>
      </c>
      <c r="Y9" s="22" t="e">
        <f t="shared" si="5"/>
        <v>#DIV/0!</v>
      </c>
      <c r="AA9" s="118"/>
      <c r="AB9" s="60">
        <v>125</v>
      </c>
      <c r="AC9" s="119" t="e">
        <f t="shared" si="8"/>
        <v>#DIV/0!</v>
      </c>
      <c r="AD9" s="73" t="e">
        <f t="shared" si="9"/>
        <v>#DIV/0!</v>
      </c>
    </row>
    <row r="10" spans="2:30" ht="12.75">
      <c r="B10" s="19">
        <v>4</v>
      </c>
      <c r="C10" s="125"/>
      <c r="D10" s="69">
        <v>35370</v>
      </c>
      <c r="E10" s="20">
        <f>LOG10(D10)</f>
        <v>4.548635059814751</v>
      </c>
      <c r="F10" s="20" t="e">
        <f>H$14*C10+H$15</f>
        <v>#DIV/0!</v>
      </c>
      <c r="G10" s="21" t="e">
        <f>((ABS(F10-E10))/F10)*10</f>
        <v>#DIV/0!</v>
      </c>
      <c r="H10" s="22" t="e">
        <f>10^F10</f>
        <v>#DIV/0!</v>
      </c>
      <c r="J10" s="60"/>
      <c r="K10" s="61">
        <f t="shared" si="10"/>
        <v>0</v>
      </c>
      <c r="L10" s="25"/>
      <c r="M10" s="82"/>
      <c r="N10" s="125"/>
      <c r="O10" s="27" t="e">
        <f t="shared" si="6"/>
        <v>#DIV/0!</v>
      </c>
      <c r="P10" s="73" t="e">
        <f t="shared" si="7"/>
        <v>#DIV/0!</v>
      </c>
      <c r="S10" s="19">
        <v>5</v>
      </c>
      <c r="T10" s="83">
        <f t="shared" si="0"/>
        <v>0</v>
      </c>
      <c r="U10" s="116" t="e">
        <f t="shared" si="1"/>
        <v>#DIV/0!</v>
      </c>
      <c r="V10" s="20" t="e">
        <f t="shared" si="2"/>
        <v>#DIV/0!</v>
      </c>
      <c r="W10" s="20" t="e">
        <f t="shared" si="3"/>
        <v>#DIV/0!</v>
      </c>
      <c r="X10" s="21" t="e">
        <f t="shared" si="4"/>
        <v>#DIV/0!</v>
      </c>
      <c r="Y10" s="22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19">
        <v>5</v>
      </c>
      <c r="C11" s="125"/>
      <c r="D11" s="69">
        <v>92185</v>
      </c>
      <c r="E11" s="20">
        <f>LOG10(D11)</f>
        <v>4.964660260021084</v>
      </c>
      <c r="F11" s="20" t="e">
        <f>H$14*C11+H$15</f>
        <v>#DIV/0!</v>
      </c>
      <c r="G11" s="21" t="e">
        <f>((ABS(F11-E11))/F11)*10</f>
        <v>#DIV/0!</v>
      </c>
      <c r="H11" s="22" t="e">
        <f>10^F11</f>
        <v>#DIV/0!</v>
      </c>
      <c r="J11" s="60"/>
      <c r="K11" s="61">
        <f t="shared" si="10"/>
        <v>0</v>
      </c>
      <c r="L11" s="25"/>
      <c r="M11" s="82"/>
      <c r="N11" s="125"/>
      <c r="O11" s="27" t="e">
        <f t="shared" si="6"/>
        <v>#DIV/0!</v>
      </c>
      <c r="P11" s="73" t="e">
        <f t="shared" si="7"/>
        <v>#DIV/0!</v>
      </c>
      <c r="S11" s="19">
        <v>6</v>
      </c>
      <c r="T11" s="83">
        <f t="shared" si="0"/>
        <v>0</v>
      </c>
      <c r="U11" s="116" t="e">
        <f t="shared" si="1"/>
        <v>#DIV/0!</v>
      </c>
      <c r="V11" s="139" t="e">
        <f t="shared" si="2"/>
        <v>#DIV/0!</v>
      </c>
      <c r="W11" s="140" t="e">
        <f t="shared" si="3"/>
        <v>#DIV/0!</v>
      </c>
      <c r="X11" s="141" t="e">
        <f t="shared" si="4"/>
        <v>#DIV/0!</v>
      </c>
      <c r="Y11" s="22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2:30" ht="13.5" thickBot="1">
      <c r="B12" s="19">
        <v>6</v>
      </c>
      <c r="C12" s="125"/>
      <c r="D12" s="69">
        <v>199280</v>
      </c>
      <c r="E12" s="20">
        <f>LOG10(D12)</f>
        <v>5.29946371452845</v>
      </c>
      <c r="F12" s="20" t="e">
        <f>H$14*C12+H$15</f>
        <v>#DIV/0!</v>
      </c>
      <c r="G12" s="21" t="e">
        <f>((ABS(F12-E12))/F12)*10</f>
        <v>#DIV/0!</v>
      </c>
      <c r="H12" s="22" t="e">
        <f>10^F12</f>
        <v>#DIV/0!</v>
      </c>
      <c r="J12" s="60"/>
      <c r="K12" s="61">
        <f t="shared" si="10"/>
        <v>0</v>
      </c>
      <c r="L12" s="25"/>
      <c r="M12" s="82"/>
      <c r="N12" s="125"/>
      <c r="O12" s="27" t="e">
        <f t="shared" si="6"/>
        <v>#DIV/0!</v>
      </c>
      <c r="P12" s="73" t="e">
        <f t="shared" si="7"/>
        <v>#DIV/0!</v>
      </c>
      <c r="V12" s="172" t="s">
        <v>55</v>
      </c>
      <c r="W12" s="173"/>
      <c r="X12" s="100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5:30" ht="13.5" thickBot="1">
      <c r="E13" s="172" t="s">
        <v>55</v>
      </c>
      <c r="F13" s="173"/>
      <c r="G13" s="100" t="e">
        <f>AVERAGE(G8:G12)</f>
        <v>#DIV/0!</v>
      </c>
      <c r="J13" s="60"/>
      <c r="K13" s="61">
        <f t="shared" si="10"/>
        <v>0</v>
      </c>
      <c r="L13" s="25"/>
      <c r="M13" s="82"/>
      <c r="N13" s="125"/>
      <c r="O13" s="27" t="e">
        <f t="shared" si="6"/>
        <v>#DIV/0!</v>
      </c>
      <c r="P13" s="73" t="e">
        <f t="shared" si="7"/>
        <v>#DIV/0!</v>
      </c>
      <c r="X13" s="84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84" t="s">
        <v>30</v>
      </c>
      <c r="H14" s="85" t="e">
        <f>SLOPE(E8:E12,C8:C12)</f>
        <v>#DIV/0!</v>
      </c>
      <c r="I14" s="34"/>
      <c r="J14" s="60"/>
      <c r="K14" s="61">
        <f t="shared" si="10"/>
        <v>0</v>
      </c>
      <c r="L14" s="25"/>
      <c r="M14" s="82"/>
      <c r="N14" s="60"/>
      <c r="O14" s="27" t="e">
        <f t="shared" si="6"/>
        <v>#DIV/0!</v>
      </c>
      <c r="P14" s="73" t="e">
        <f t="shared" si="7"/>
        <v>#DIV/0!</v>
      </c>
      <c r="X14" s="86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86" t="s">
        <v>31</v>
      </c>
      <c r="H15" s="87" t="e">
        <f>INTERCEPT(E8:E12,C8:C12)</f>
        <v>#DIV/0!</v>
      </c>
      <c r="I15" s="34"/>
      <c r="J15" s="60"/>
      <c r="K15" s="61">
        <f t="shared" si="10"/>
        <v>0</v>
      </c>
      <c r="L15" s="25"/>
      <c r="M15" s="82"/>
      <c r="N15" s="60"/>
      <c r="O15" s="27" t="e">
        <f t="shared" si="6"/>
        <v>#DIV/0!</v>
      </c>
      <c r="P15" s="73" t="e">
        <f t="shared" si="7"/>
        <v>#DIV/0!</v>
      </c>
      <c r="X15" s="88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7:30" ht="13.5" thickBot="1">
      <c r="G16" s="88" t="s">
        <v>32</v>
      </c>
      <c r="H16" s="89" t="e">
        <f>RSQ(E8:E12,C8:C12)</f>
        <v>#DIV/0!</v>
      </c>
      <c r="I16" s="34"/>
      <c r="J16" s="60"/>
      <c r="K16" s="61">
        <f t="shared" si="10"/>
        <v>0</v>
      </c>
      <c r="L16" s="25"/>
      <c r="M16" s="82"/>
      <c r="N16" s="60"/>
      <c r="O16" s="27" t="e">
        <f t="shared" si="6"/>
        <v>#DIV/0!</v>
      </c>
      <c r="P16" s="73" t="e">
        <f t="shared" si="7"/>
        <v>#DIV/0!</v>
      </c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 t="e">
        <f t="shared" si="6"/>
        <v>#DIV/0!</v>
      </c>
      <c r="P17" s="73" t="e">
        <f t="shared" si="7"/>
        <v>#DIV/0!</v>
      </c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 t="e">
        <f t="shared" si="6"/>
        <v>#DIV/0!</v>
      </c>
      <c r="P18" s="73" t="e">
        <f t="shared" si="7"/>
        <v>#DIV/0!</v>
      </c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5" ht="15">
      <c r="J20" s="62" t="s">
        <v>33</v>
      </c>
      <c r="K20" s="63"/>
      <c r="L20" s="25"/>
      <c r="M20" s="75" t="s">
        <v>36</v>
      </c>
      <c r="N20" s="76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1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1"/>
        <v>#NUM!</v>
      </c>
      <c r="L26" s="25"/>
      <c r="M26" s="77" t="s">
        <v>48</v>
      </c>
      <c r="N26" s="49"/>
      <c r="O26" s="25"/>
    </row>
    <row r="27" spans="10:15" ht="12.75">
      <c r="J27" s="60"/>
      <c r="K27" s="65" t="e">
        <f t="shared" si="11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1"/>
        <v>#NUM!</v>
      </c>
      <c r="L28" s="25"/>
      <c r="O28" s="25"/>
    </row>
    <row r="29" spans="10:15" ht="12.75">
      <c r="J29" s="60"/>
      <c r="K29" s="65" t="e">
        <f t="shared" si="11"/>
        <v>#NUM!</v>
      </c>
      <c r="L29" s="25"/>
      <c r="O29" s="25"/>
    </row>
    <row r="30" spans="10:15" ht="12.75">
      <c r="J30" s="60"/>
      <c r="K30" s="65" t="e">
        <f t="shared" si="11"/>
        <v>#NUM!</v>
      </c>
      <c r="L30" s="25"/>
      <c r="O30" s="25"/>
    </row>
    <row r="31" spans="10:15" ht="12.75">
      <c r="J31" s="60"/>
      <c r="K31" s="65" t="e">
        <f t="shared" si="11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78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52</v>
      </c>
      <c r="P38" s="105" t="s">
        <v>80</v>
      </c>
    </row>
    <row r="39" spans="10:16" ht="12.75">
      <c r="J39" s="64"/>
      <c r="K39" s="65" t="e">
        <f aca="true" t="shared" si="12" ref="K39:K46">LOG10(J39)*(64)</f>
        <v>#NUM!</v>
      </c>
      <c r="L39" s="25"/>
      <c r="M39" s="64">
        <f>N7</f>
        <v>0</v>
      </c>
      <c r="N39" s="65">
        <f>10^(4*(M39/256))</f>
        <v>1</v>
      </c>
      <c r="O39" s="65" t="e">
        <f>P7</f>
        <v>#DIV/0!</v>
      </c>
      <c r="P39" s="123" t="e">
        <f>O39/N39</f>
        <v>#DIV/0!</v>
      </c>
    </row>
    <row r="40" spans="10:16" ht="12.75">
      <c r="J40" s="60"/>
      <c r="K40" s="65" t="e">
        <f t="shared" si="12"/>
        <v>#NUM!</v>
      </c>
      <c r="L40" s="25"/>
      <c r="M40" s="64">
        <f>N8</f>
        <v>0</v>
      </c>
      <c r="N40" s="65">
        <f>10^(4*(M40/256))</f>
        <v>1</v>
      </c>
      <c r="O40" s="65" t="e">
        <f>P8</f>
        <v>#DIV/0!</v>
      </c>
      <c r="P40" s="123" t="e">
        <f>O40/N40</f>
        <v>#DIV/0!</v>
      </c>
    </row>
    <row r="41" spans="10:16" ht="12.75">
      <c r="J41" s="60"/>
      <c r="K41" s="65" t="e">
        <f t="shared" si="12"/>
        <v>#NUM!</v>
      </c>
      <c r="L41" s="25"/>
      <c r="M41" s="64">
        <f>N9</f>
        <v>0</v>
      </c>
      <c r="N41" s="65">
        <f>10^(4*(M41/256))</f>
        <v>1</v>
      </c>
      <c r="O41" s="65" t="e">
        <f>P9</f>
        <v>#DIV/0!</v>
      </c>
      <c r="P41" s="123" t="e">
        <f>O41/N41</f>
        <v>#DIV/0!</v>
      </c>
    </row>
    <row r="42" spans="10:16" ht="12.75">
      <c r="J42" s="60"/>
      <c r="K42" s="65" t="e">
        <f t="shared" si="12"/>
        <v>#NUM!</v>
      </c>
      <c r="L42" s="25"/>
      <c r="M42" s="64">
        <f>N10</f>
        <v>0</v>
      </c>
      <c r="N42" s="65">
        <f>10^(4*(M42/256))</f>
        <v>1</v>
      </c>
      <c r="O42" s="65" t="e">
        <f>P10</f>
        <v>#DIV/0!</v>
      </c>
      <c r="P42" s="123" t="e">
        <f>O42/N42</f>
        <v>#DIV/0!</v>
      </c>
    </row>
    <row r="43" spans="10:16" ht="12.75">
      <c r="J43" s="60"/>
      <c r="K43" s="65" t="e">
        <f t="shared" si="12"/>
        <v>#NUM!</v>
      </c>
      <c r="L43" s="25"/>
      <c r="M43" s="64">
        <f>N11</f>
        <v>0</v>
      </c>
      <c r="N43" s="65">
        <f>10^(4*(M43/256))</f>
        <v>1</v>
      </c>
      <c r="O43" s="65" t="e">
        <f>P11</f>
        <v>#DIV/0!</v>
      </c>
      <c r="P43" s="123" t="e">
        <f>O43/N43</f>
        <v>#DIV/0!</v>
      </c>
    </row>
    <row r="44" spans="10:12" ht="13.5" thickBot="1">
      <c r="J44" s="60"/>
      <c r="K44" s="65" t="e">
        <f t="shared" si="12"/>
        <v>#NUM!</v>
      </c>
      <c r="L44" s="25"/>
    </row>
    <row r="45" spans="2:15" ht="13.5" thickBot="1">
      <c r="B45" s="5"/>
      <c r="C45" s="5"/>
      <c r="D45" s="5"/>
      <c r="E45" s="11" t="s">
        <v>3</v>
      </c>
      <c r="F45" s="14"/>
      <c r="G45" s="11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7" t="s">
        <v>101</v>
      </c>
      <c r="B46" s="14"/>
      <c r="C46" s="14"/>
      <c r="D46" s="14"/>
      <c r="E46" s="134" t="s">
        <v>3</v>
      </c>
      <c r="F46" s="14"/>
      <c r="G46" s="134" t="s">
        <v>7</v>
      </c>
      <c r="H46" s="13"/>
      <c r="J46" s="60"/>
      <c r="K46" s="65" t="e">
        <f t="shared" si="12"/>
        <v>#NUM!</v>
      </c>
      <c r="M46" s="150" t="s">
        <v>79</v>
      </c>
      <c r="N46" s="179"/>
      <c r="O46" s="187"/>
    </row>
    <row r="47" spans="1:15" ht="15">
      <c r="A47" s="135"/>
      <c r="B47" s="16"/>
      <c r="C47" s="23"/>
      <c r="D47" s="16"/>
      <c r="E47" s="16"/>
      <c r="F47" s="23"/>
      <c r="G47" s="23"/>
      <c r="H47" s="13"/>
      <c r="J47" s="25"/>
      <c r="K47" s="25"/>
      <c r="M47" s="181" t="s">
        <v>102</v>
      </c>
      <c r="N47" s="182"/>
      <c r="O47" s="188"/>
    </row>
    <row r="48" spans="1:15" ht="15.75" thickBot="1">
      <c r="A48" s="136" t="s">
        <v>5</v>
      </c>
      <c r="B48" s="15"/>
      <c r="C48" s="15"/>
      <c r="D48" s="134" t="s">
        <v>6</v>
      </c>
      <c r="E48" s="14"/>
      <c r="F48" s="14"/>
      <c r="G48" s="134" t="s">
        <v>4</v>
      </c>
      <c r="H48" s="13"/>
      <c r="I48" s="23"/>
      <c r="J48" s="25"/>
      <c r="K48" s="25"/>
      <c r="M48" s="176"/>
      <c r="N48" s="177"/>
      <c r="O48" s="178"/>
    </row>
    <row r="49" spans="1:15" ht="15" thickBot="1">
      <c r="A49" s="42"/>
      <c r="B49" s="14"/>
      <c r="C49" s="16"/>
      <c r="D49" s="14"/>
      <c r="E49" s="14"/>
      <c r="F49" s="16"/>
      <c r="G49" s="23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81</v>
      </c>
    </row>
    <row r="50" spans="1:15" ht="15">
      <c r="A50" s="133" t="s">
        <v>8</v>
      </c>
      <c r="B50" s="14"/>
      <c r="C50" s="14"/>
      <c r="D50" s="14"/>
      <c r="E50" s="14"/>
      <c r="F50" s="14"/>
      <c r="G50" s="14"/>
      <c r="H50" s="13"/>
      <c r="I50" s="23"/>
      <c r="J50" s="54" t="s">
        <v>99</v>
      </c>
      <c r="K50" s="66"/>
      <c r="M50" s="115"/>
      <c r="N50" s="107">
        <f aca="true" t="shared" si="13" ref="N50:N55">10^(4*(M50/256))</f>
        <v>1</v>
      </c>
      <c r="O50" s="114" t="e">
        <f>P39*N50</f>
        <v>#DIV/0!</v>
      </c>
    </row>
    <row r="51" spans="1:15" ht="15">
      <c r="A51" s="42"/>
      <c r="B51" s="16"/>
      <c r="C51" s="16"/>
      <c r="D51" s="16"/>
      <c r="E51" s="16"/>
      <c r="F51" s="16"/>
      <c r="G51" s="16"/>
      <c r="H51" s="13"/>
      <c r="I51" s="10"/>
      <c r="J51" s="56" t="s">
        <v>39</v>
      </c>
      <c r="K51" s="57"/>
      <c r="M51" s="115"/>
      <c r="N51" s="107">
        <f t="shared" si="13"/>
        <v>1</v>
      </c>
      <c r="O51" s="114" t="e">
        <f>P39*N51</f>
        <v>#DIV/0!</v>
      </c>
    </row>
    <row r="52" spans="1:15" ht="15">
      <c r="A52" s="138"/>
      <c r="I52" s="23"/>
      <c r="J52" s="56" t="s">
        <v>27</v>
      </c>
      <c r="K52" s="57"/>
      <c r="M52" s="115"/>
      <c r="N52" s="107">
        <f t="shared" si="13"/>
        <v>1</v>
      </c>
      <c r="O52" s="114" t="e">
        <f>P39*N52</f>
        <v>#DIV/0!</v>
      </c>
    </row>
    <row r="53" spans="1:15" ht="15" thickBot="1">
      <c r="A53" s="10"/>
      <c r="I53" s="23"/>
      <c r="J53" s="58" t="s">
        <v>100</v>
      </c>
      <c r="K53" s="59" t="s">
        <v>21</v>
      </c>
      <c r="L53" s="25"/>
      <c r="M53" s="115"/>
      <c r="N53" s="107">
        <f t="shared" si="13"/>
        <v>1</v>
      </c>
      <c r="O53" s="114" t="e">
        <f>P39*N53</f>
        <v>#DIV/0!</v>
      </c>
    </row>
    <row r="54" spans="10:15" ht="12.75">
      <c r="J54" s="64"/>
      <c r="K54" s="65" t="e">
        <f>LOG10(J54)*(256/LOG10(262144))</f>
        <v>#NUM!</v>
      </c>
      <c r="L54" s="25"/>
      <c r="M54" s="115"/>
      <c r="N54" s="107">
        <f t="shared" si="13"/>
        <v>1</v>
      </c>
      <c r="O54" s="114" t="e">
        <f>P39*N54</f>
        <v>#DIV/0!</v>
      </c>
    </row>
    <row r="55" spans="10:15" ht="12.75">
      <c r="J55" s="60"/>
      <c r="K55" s="65" t="e">
        <f aca="true" t="shared" si="14" ref="K55:K61">LOG10(J55)*(256/LOG10(262144))</f>
        <v>#NUM!</v>
      </c>
      <c r="L55" s="25"/>
      <c r="M55" s="112"/>
      <c r="N55" s="107">
        <f t="shared" si="13"/>
        <v>1</v>
      </c>
      <c r="O55" s="113" t="e">
        <f>P39*N55</f>
        <v>#DIV/0!</v>
      </c>
    </row>
    <row r="56" spans="10:15" ht="12.75">
      <c r="J56" s="60"/>
      <c r="K56" s="65" t="e">
        <f t="shared" si="14"/>
        <v>#NUM!</v>
      </c>
      <c r="L56" s="25"/>
      <c r="M56" s="25"/>
      <c r="N56" s="25"/>
      <c r="O56" s="25"/>
    </row>
    <row r="57" spans="10:15" ht="12.75">
      <c r="J57" s="60"/>
      <c r="K57" s="65" t="e">
        <f t="shared" si="14"/>
        <v>#NUM!</v>
      </c>
      <c r="L57" s="25"/>
      <c r="M57" s="25"/>
      <c r="N57" s="25"/>
      <c r="O57" s="25"/>
    </row>
    <row r="58" spans="10:15" ht="12.75">
      <c r="J58" s="60"/>
      <c r="K58" s="65" t="e">
        <f t="shared" si="14"/>
        <v>#NUM!</v>
      </c>
      <c r="L58" s="25"/>
      <c r="M58" s="25"/>
      <c r="N58" s="25"/>
      <c r="O58" s="25"/>
    </row>
    <row r="59" spans="10:15" ht="12.75">
      <c r="J59" s="60"/>
      <c r="K59" s="65" t="e">
        <f t="shared" si="14"/>
        <v>#NUM!</v>
      </c>
      <c r="L59" s="25"/>
      <c r="M59" s="25"/>
      <c r="N59" s="25"/>
      <c r="O59" s="25"/>
    </row>
    <row r="60" spans="10:15" ht="12.75">
      <c r="J60" s="60"/>
      <c r="K60" s="65" t="e">
        <f t="shared" si="14"/>
        <v>#NUM!</v>
      </c>
      <c r="L60" s="25"/>
      <c r="M60" s="25"/>
      <c r="N60" s="25"/>
      <c r="O60" s="25"/>
    </row>
    <row r="61" spans="10:15" ht="12.75">
      <c r="J61" s="60"/>
      <c r="K61" s="65" t="e">
        <f t="shared" si="14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M7:N18" name="Range2"/>
    <protectedRange sqref="C7:C12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3:F13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R59" sqref="R59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3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9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103</v>
      </c>
      <c r="E5" s="3" t="s">
        <v>104</v>
      </c>
      <c r="F5" s="3" t="s">
        <v>13</v>
      </c>
      <c r="G5" s="7" t="s">
        <v>10</v>
      </c>
      <c r="H5" s="142" t="s">
        <v>105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103</v>
      </c>
      <c r="V5" s="144" t="s">
        <v>104</v>
      </c>
      <c r="W5" s="3" t="s">
        <v>13</v>
      </c>
      <c r="X5" s="7" t="s">
        <v>10</v>
      </c>
      <c r="Y5" s="142" t="s">
        <v>105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82.59349222481926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143" t="s">
        <v>106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6.411073689243594</v>
      </c>
      <c r="V6" s="17">
        <f aca="true" t="shared" si="2" ref="V6:V11">LOG10(U6)</f>
        <v>0.8069307687177587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116.12312073494311</v>
      </c>
      <c r="D7" s="69">
        <v>1840</v>
      </c>
      <c r="E7" s="17">
        <f>LOG10(D7)</f>
        <v>3.2648178230095364</v>
      </c>
      <c r="F7" s="17">
        <f>H$13*C7+H$14</f>
        <v>3.264776262473047</v>
      </c>
      <c r="G7" s="44">
        <f>((ABS(F7-E7))/F7)*10</f>
        <v>0.00012729979988797336</v>
      </c>
      <c r="H7" s="47">
        <f>10^F7</f>
        <v>1839.823926548887</v>
      </c>
      <c r="J7" s="56" t="s">
        <v>27</v>
      </c>
      <c r="K7" s="57"/>
      <c r="L7" s="25"/>
      <c r="M7" s="82"/>
      <c r="N7" s="125"/>
      <c r="O7" s="27">
        <f aca="true" t="shared" si="6" ref="O7:O18">H$13*N7+H$14</f>
        <v>0.8069307687177587</v>
      </c>
      <c r="P7" s="73">
        <f aca="true" t="shared" si="7" ref="P7:P18">10^O7</f>
        <v>6.411073689243594</v>
      </c>
      <c r="Q7" s="25"/>
      <c r="S7" s="9">
        <v>2</v>
      </c>
      <c r="T7" s="83">
        <f t="shared" si="0"/>
        <v>0</v>
      </c>
      <c r="U7" s="116">
        <f t="shared" si="1"/>
        <v>6.411073689243594</v>
      </c>
      <c r="V7" s="17">
        <f t="shared" si="2"/>
        <v>0.8069307687177587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45" t="s">
        <v>106</v>
      </c>
    </row>
    <row r="8" spans="2:30" ht="13.5" thickBot="1">
      <c r="B8" s="9">
        <v>3</v>
      </c>
      <c r="C8" s="125">
        <v>161.11893229977525</v>
      </c>
      <c r="D8" s="69">
        <v>16485</v>
      </c>
      <c r="E8" s="17">
        <f>LOG10(D8)</f>
        <v>4.217088951479171</v>
      </c>
      <c r="F8" s="17">
        <f>H$13*C8+H$14</f>
        <v>4.2171512244319</v>
      </c>
      <c r="G8" s="44">
        <f>((ABS(F8-E8))/F8)*10</f>
        <v>0.0001476659228340501</v>
      </c>
      <c r="H8" s="47">
        <f>10^F8</f>
        <v>16487.36393339383</v>
      </c>
      <c r="J8" s="58" t="s">
        <v>20</v>
      </c>
      <c r="K8" s="59" t="s">
        <v>21</v>
      </c>
      <c r="L8" s="25"/>
      <c r="M8" s="82"/>
      <c r="N8" s="125"/>
      <c r="O8" s="27">
        <f t="shared" si="6"/>
        <v>0.8069307687177587</v>
      </c>
      <c r="P8" s="73">
        <f t="shared" si="7"/>
        <v>6.411073689243594</v>
      </c>
      <c r="Q8" s="25"/>
      <c r="S8" s="9">
        <v>3</v>
      </c>
      <c r="T8" s="83">
        <f t="shared" si="0"/>
        <v>0</v>
      </c>
      <c r="U8" s="116">
        <f t="shared" si="1"/>
        <v>6.411073689243594</v>
      </c>
      <c r="V8" s="17">
        <f t="shared" si="2"/>
        <v>0.8069307687177587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8"/>
      <c r="AB8" s="60">
        <v>200</v>
      </c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185.48867346737677</v>
      </c>
      <c r="D9" s="69">
        <v>54070</v>
      </c>
      <c r="E9" s="17">
        <f>LOG10(D9)</f>
        <v>4.732956369575625</v>
      </c>
      <c r="F9" s="17">
        <f>H$13*C9+H$14</f>
        <v>4.732957707530906</v>
      </c>
      <c r="G9" s="44">
        <f>((ABS(F9-E9))/F9)*10</f>
        <v>2.8268904213112993E-06</v>
      </c>
      <c r="H9" s="47">
        <f>10^F9</f>
        <v>54070.16657672732</v>
      </c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0.8069307687177587</v>
      </c>
      <c r="P9" s="73">
        <f t="shared" si="7"/>
        <v>6.411073689243594</v>
      </c>
      <c r="Q9" s="25"/>
      <c r="S9" s="9">
        <v>4</v>
      </c>
      <c r="T9" s="83">
        <f t="shared" si="0"/>
        <v>0</v>
      </c>
      <c r="U9" s="116">
        <f t="shared" si="1"/>
        <v>6.411073689243594</v>
      </c>
      <c r="V9" s="17">
        <f t="shared" si="2"/>
        <v>0.8069307687177587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211.82932427184687</v>
      </c>
      <c r="D10" s="69">
        <v>195200</v>
      </c>
      <c r="E10" s="17">
        <f>LOG10(D10)</f>
        <v>5.290479813330673</v>
      </c>
      <c r="F10" s="17">
        <f>H$13*C10+H$14</f>
        <v>5.2904801843003995</v>
      </c>
      <c r="G10" s="44">
        <f>((ABS(F10-E10))/F10)*10</f>
        <v>7.012023731793896E-07</v>
      </c>
      <c r="H10" s="47">
        <f>10^F10</f>
        <v>195200.16673783484</v>
      </c>
      <c r="J10" s="60"/>
      <c r="K10" s="61">
        <f t="shared" si="10"/>
        <v>0</v>
      </c>
      <c r="L10" s="25"/>
      <c r="M10" s="82"/>
      <c r="N10" s="125"/>
      <c r="O10" s="27">
        <f t="shared" si="6"/>
        <v>0.8069307687177587</v>
      </c>
      <c r="P10" s="73">
        <f t="shared" si="7"/>
        <v>6.411073689243594</v>
      </c>
      <c r="Q10" s="25"/>
      <c r="S10" s="9">
        <v>5</v>
      </c>
      <c r="T10" s="83">
        <f t="shared" si="0"/>
        <v>0</v>
      </c>
      <c r="U10" s="116">
        <f t="shared" si="1"/>
        <v>6.411073689243594</v>
      </c>
      <c r="V10" s="17">
        <f t="shared" si="2"/>
        <v>0.8069307687177587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246.81709331553748</v>
      </c>
      <c r="D11" s="69">
        <v>1074110</v>
      </c>
      <c r="E11" s="17">
        <f>LOG10(D11)</f>
        <v>6.031048759898669</v>
      </c>
      <c r="F11" s="17">
        <f>H$13*C11+H$14</f>
        <v>6.031026338557419</v>
      </c>
      <c r="G11" s="44">
        <f>((ABS(F11-E11))/F11)*10</f>
        <v>3.717665947845179E-05</v>
      </c>
      <c r="H11" s="47">
        <f>10^F11</f>
        <v>1074054.5483049033</v>
      </c>
      <c r="J11" s="60"/>
      <c r="K11" s="61">
        <f t="shared" si="10"/>
        <v>0</v>
      </c>
      <c r="L11" s="25"/>
      <c r="M11" s="82"/>
      <c r="N11" s="125"/>
      <c r="O11" s="27">
        <f t="shared" si="6"/>
        <v>0.8069307687177587</v>
      </c>
      <c r="P11" s="73">
        <f t="shared" si="7"/>
        <v>6.411073689243594</v>
      </c>
      <c r="Q11" s="25"/>
      <c r="S11" s="9">
        <v>6</v>
      </c>
      <c r="T11" s="83">
        <f t="shared" si="0"/>
        <v>0</v>
      </c>
      <c r="U11" s="116">
        <f t="shared" si="1"/>
        <v>6.411073689243594</v>
      </c>
      <c r="V11" s="17">
        <f t="shared" si="2"/>
        <v>0.8069307687177587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6.313409499899319E-05</v>
      </c>
      <c r="J12" s="60"/>
      <c r="K12" s="61">
        <f t="shared" si="10"/>
        <v>0</v>
      </c>
      <c r="L12" s="25"/>
      <c r="M12" s="82"/>
      <c r="N12" s="125"/>
      <c r="O12" s="27">
        <f t="shared" si="6"/>
        <v>0.8069307687177587</v>
      </c>
      <c r="P12" s="73">
        <f t="shared" si="7"/>
        <v>6.411073689243594</v>
      </c>
      <c r="Q12" s="25"/>
      <c r="V12" s="163" t="s">
        <v>55</v>
      </c>
      <c r="W12" s="164"/>
      <c r="X12" s="101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84" t="s">
        <v>30</v>
      </c>
      <c r="H13" s="85">
        <f>SLOPE(E7:E11,C7:C11)</f>
        <v>0.021165858084071346</v>
      </c>
      <c r="J13" s="60"/>
      <c r="K13" s="61">
        <f t="shared" si="10"/>
        <v>0</v>
      </c>
      <c r="L13" s="25"/>
      <c r="M13" s="82"/>
      <c r="N13" s="125"/>
      <c r="O13" s="27">
        <f t="shared" si="6"/>
        <v>0.8069307687177587</v>
      </c>
      <c r="P13" s="73">
        <f t="shared" si="7"/>
        <v>6.411073689243594</v>
      </c>
      <c r="Q13" s="25"/>
      <c r="X13" s="84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86" t="s">
        <v>31</v>
      </c>
      <c r="H14" s="87">
        <f>INTERCEPT(E7:E11,C7:C11)</f>
        <v>0.8069307687177587</v>
      </c>
      <c r="I14" s="24"/>
      <c r="J14" s="60"/>
      <c r="K14" s="61">
        <f t="shared" si="10"/>
        <v>0</v>
      </c>
      <c r="L14" s="25"/>
      <c r="M14" s="82"/>
      <c r="N14" s="60"/>
      <c r="O14" s="27">
        <f t="shared" si="6"/>
        <v>0.8069307687177587</v>
      </c>
      <c r="P14" s="73">
        <f t="shared" si="7"/>
        <v>6.411073689243594</v>
      </c>
      <c r="Q14" s="25"/>
      <c r="X14" s="86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88" t="s">
        <v>32</v>
      </c>
      <c r="H15" s="89">
        <f>RSQ(E7:E11,C7:C11)</f>
        <v>0.9999999986158439</v>
      </c>
      <c r="I15" s="24"/>
      <c r="J15" s="60"/>
      <c r="K15" s="61">
        <f t="shared" si="10"/>
        <v>0</v>
      </c>
      <c r="L15" s="25"/>
      <c r="M15" s="82"/>
      <c r="N15" s="60"/>
      <c r="O15" s="27">
        <f t="shared" si="6"/>
        <v>0.8069307687177587</v>
      </c>
      <c r="P15" s="73">
        <f t="shared" si="7"/>
        <v>6.411073689243594</v>
      </c>
      <c r="Q15" s="25"/>
      <c r="X15" s="88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24"/>
      <c r="J16" s="60"/>
      <c r="K16" s="61">
        <f t="shared" si="10"/>
        <v>0</v>
      </c>
      <c r="L16" s="25"/>
      <c r="M16" s="82"/>
      <c r="N16" s="60"/>
      <c r="O16" s="27">
        <f t="shared" si="6"/>
        <v>0.8069307687177587</v>
      </c>
      <c r="P16" s="73">
        <f t="shared" si="7"/>
        <v>6.411073689243594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0.8069307687177587</v>
      </c>
      <c r="P17" s="73">
        <f t="shared" si="7"/>
        <v>6.411073689243594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0.8069307687177587</v>
      </c>
      <c r="P18" s="73">
        <f t="shared" si="7"/>
        <v>6.411073689243594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107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47" t="s">
        <v>106</v>
      </c>
      <c r="P38" s="148" t="s">
        <v>117</v>
      </c>
    </row>
    <row r="39" spans="10:16" ht="12.75">
      <c r="J39" s="64"/>
      <c r="K39" s="65" t="e">
        <f aca="true" t="shared" si="12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6.411073689243594</v>
      </c>
      <c r="P39" s="123">
        <f>O39/N39</f>
        <v>6.411073689243594</v>
      </c>
    </row>
    <row r="40" spans="10:16" ht="12.75">
      <c r="J40" s="60"/>
      <c r="K40" s="65" t="e">
        <f t="shared" si="12"/>
        <v>#NUM!</v>
      </c>
      <c r="L40" s="25"/>
      <c r="M40" s="64">
        <f>N8</f>
        <v>0</v>
      </c>
      <c r="N40" s="65">
        <f>10^(4*(M40/256))</f>
        <v>1</v>
      </c>
      <c r="O40" s="65">
        <f>P8</f>
        <v>6.411073689243594</v>
      </c>
      <c r="P40" s="123">
        <f>O40/N40</f>
        <v>6.411073689243594</v>
      </c>
    </row>
    <row r="41" spans="10:16" ht="12.75">
      <c r="J41" s="60"/>
      <c r="K41" s="65" t="e">
        <f t="shared" si="12"/>
        <v>#NUM!</v>
      </c>
      <c r="L41" s="25"/>
      <c r="M41" s="64">
        <f>N9</f>
        <v>0</v>
      </c>
      <c r="N41" s="65">
        <f>10^(4*(M41/256))</f>
        <v>1</v>
      </c>
      <c r="O41" s="65">
        <f>P9</f>
        <v>6.411073689243594</v>
      </c>
      <c r="P41" s="123">
        <f>O41/N41</f>
        <v>6.411073689243594</v>
      </c>
    </row>
    <row r="42" spans="10:16" ht="12.75">
      <c r="J42" s="60"/>
      <c r="K42" s="65" t="e">
        <f t="shared" si="12"/>
        <v>#NUM!</v>
      </c>
      <c r="L42" s="25"/>
      <c r="M42" s="64">
        <f>N10</f>
        <v>0</v>
      </c>
      <c r="N42" s="65">
        <f>10^(4*(M42/256))</f>
        <v>1</v>
      </c>
      <c r="O42" s="65">
        <f>P10</f>
        <v>6.411073689243594</v>
      </c>
      <c r="P42" s="123">
        <f>O42/N42</f>
        <v>6.411073689243594</v>
      </c>
    </row>
    <row r="43" spans="10:16" ht="12.75">
      <c r="J43" s="60"/>
      <c r="K43" s="65" t="e">
        <f t="shared" si="12"/>
        <v>#NUM!</v>
      </c>
      <c r="L43" s="25"/>
      <c r="M43" s="64">
        <f>N11</f>
        <v>0</v>
      </c>
      <c r="N43" s="65">
        <f>10^(4*(M43/256))</f>
        <v>1</v>
      </c>
      <c r="O43" s="65">
        <f>P11</f>
        <v>6.411073689243594</v>
      </c>
      <c r="P43" s="123">
        <f>O43/N43</f>
        <v>6.411073689243594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108</v>
      </c>
      <c r="N46" s="179"/>
      <c r="O46" s="187"/>
    </row>
    <row r="47" spans="1:15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</row>
    <row r="49" spans="1:15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49" t="s">
        <v>109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5"/>
      <c r="N50" s="107">
        <f aca="true" t="shared" si="13" ref="N50:N55">10^(4*(M50/256))</f>
        <v>1</v>
      </c>
      <c r="O50" s="114">
        <f>P39*N50</f>
        <v>6.411073689243594</v>
      </c>
    </row>
    <row r="51" spans="1:15" ht="15">
      <c r="A51" s="138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6.411073689243594</v>
      </c>
    </row>
    <row r="52" spans="1:15" ht="15">
      <c r="A52" s="10"/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6.411073689243594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6.411073689243594</v>
      </c>
    </row>
    <row r="54" spans="10:15" ht="12.75">
      <c r="J54" s="64">
        <v>56</v>
      </c>
      <c r="K54" s="65">
        <f>LOG10(J54)*(256/LOG10(262144))</f>
        <v>82.59349222481926</v>
      </c>
      <c r="M54" s="115"/>
      <c r="N54" s="107">
        <f t="shared" si="13"/>
        <v>1</v>
      </c>
      <c r="O54" s="114">
        <f>P39*N54</f>
        <v>6.411073689243594</v>
      </c>
    </row>
    <row r="55" spans="10:15" ht="12.75">
      <c r="J55" s="60">
        <v>287</v>
      </c>
      <c r="K55" s="65">
        <f aca="true" t="shared" si="14" ref="K55:K61">LOG10(J55)*(256/LOG10(262144))</f>
        <v>116.12312073494311</v>
      </c>
      <c r="M55" s="112"/>
      <c r="N55" s="107">
        <f t="shared" si="13"/>
        <v>1</v>
      </c>
      <c r="O55" s="113">
        <f>P39*N55</f>
        <v>6.411073689243594</v>
      </c>
    </row>
    <row r="56" spans="10:11" ht="12.75">
      <c r="J56" s="60">
        <v>2572</v>
      </c>
      <c r="K56" s="65">
        <f t="shared" si="14"/>
        <v>161.11893229977525</v>
      </c>
    </row>
    <row r="57" spans="10:11" ht="12.75">
      <c r="J57" s="60">
        <v>8435</v>
      </c>
      <c r="K57" s="65">
        <f t="shared" si="14"/>
        <v>185.48867346737677</v>
      </c>
    </row>
    <row r="58" spans="10:11" ht="12.75">
      <c r="J58" s="60">
        <v>30452</v>
      </c>
      <c r="K58" s="65">
        <f t="shared" si="14"/>
        <v>211.82932427184687</v>
      </c>
    </row>
    <row r="59" spans="10:11" ht="12.75">
      <c r="J59" s="60">
        <v>167561</v>
      </c>
      <c r="K59" s="65">
        <f t="shared" si="14"/>
        <v>246.81709331553748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D7" sqref="D7:D11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3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9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146" t="s">
        <v>11</v>
      </c>
      <c r="D5" s="3" t="s">
        <v>111</v>
      </c>
      <c r="E5" s="3" t="s">
        <v>112</v>
      </c>
      <c r="F5" s="3" t="s">
        <v>13</v>
      </c>
      <c r="G5" s="7" t="s">
        <v>10</v>
      </c>
      <c r="H5" s="4" t="s">
        <v>113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146" t="s">
        <v>11</v>
      </c>
      <c r="U5" s="3" t="s">
        <v>111</v>
      </c>
      <c r="V5" s="3" t="s">
        <v>112</v>
      </c>
      <c r="W5" s="3" t="s">
        <v>13</v>
      </c>
      <c r="X5" s="7" t="s">
        <v>10</v>
      </c>
      <c r="Y5" s="4" t="s">
        <v>113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65.208355565812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143" t="s">
        <v>53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4.529214121000107</v>
      </c>
      <c r="V6" s="17">
        <f aca="true" t="shared" si="2" ref="V6:V11">LOG10(U6)</f>
        <v>0.6560228526702963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115.61646957432842</v>
      </c>
      <c r="D7" s="69">
        <v>1270</v>
      </c>
      <c r="E7" s="17">
        <f>LOG10(D7)</f>
        <v>3.103803720955957</v>
      </c>
      <c r="F7" s="17">
        <f>H$13*C7+H$14</f>
        <v>3.104003974794718</v>
      </c>
      <c r="G7" s="44">
        <f>((ABS(F7-E7))/F7)*10</f>
        <v>0.0006451468502850208</v>
      </c>
      <c r="H7" s="47">
        <f>10^F7</f>
        <v>1270.5857339410345</v>
      </c>
      <c r="J7" s="56" t="s">
        <v>27</v>
      </c>
      <c r="K7" s="57"/>
      <c r="L7" s="25"/>
      <c r="M7" s="82"/>
      <c r="N7" s="125"/>
      <c r="O7" s="27">
        <f aca="true" t="shared" si="6" ref="O7:O18">H$13*N7+H$14</f>
        <v>0.6560228526702963</v>
      </c>
      <c r="P7" s="73">
        <f aca="true" t="shared" si="7" ref="P7:P18">10^O7</f>
        <v>4.529214121000107</v>
      </c>
      <c r="Q7" s="25"/>
      <c r="S7" s="9">
        <v>2</v>
      </c>
      <c r="T7" s="83">
        <f t="shared" si="0"/>
        <v>0</v>
      </c>
      <c r="U7" s="116">
        <f t="shared" si="1"/>
        <v>4.529214121000107</v>
      </c>
      <c r="V7" s="17">
        <f t="shared" si="2"/>
        <v>0.6560228526702963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45" t="s">
        <v>53</v>
      </c>
    </row>
    <row r="8" spans="2:30" ht="13.5" thickBot="1">
      <c r="B8" s="9">
        <v>3</v>
      </c>
      <c r="C8" s="125">
        <v>161.30160104171014</v>
      </c>
      <c r="D8" s="69">
        <v>11790</v>
      </c>
      <c r="E8" s="17">
        <f>LOG10(D8)</f>
        <v>4.071513805095089</v>
      </c>
      <c r="F8" s="17">
        <f>H$13*C8+H$14</f>
        <v>4.0713085448588</v>
      </c>
      <c r="G8" s="44">
        <f>((ABS(F8-E8))/F8)*10</f>
        <v>0.0005041628116050094</v>
      </c>
      <c r="H8" s="47">
        <f>10^F8</f>
        <v>11784.429018808292</v>
      </c>
      <c r="J8" s="58" t="s">
        <v>20</v>
      </c>
      <c r="K8" s="59" t="s">
        <v>21</v>
      </c>
      <c r="L8" s="25"/>
      <c r="M8" s="82"/>
      <c r="N8" s="125"/>
      <c r="O8" s="27">
        <f t="shared" si="6"/>
        <v>0.6560228526702963</v>
      </c>
      <c r="P8" s="73">
        <f t="shared" si="7"/>
        <v>4.529214121000107</v>
      </c>
      <c r="Q8" s="25"/>
      <c r="S8" s="9">
        <v>3</v>
      </c>
      <c r="T8" s="83">
        <f t="shared" si="0"/>
        <v>0</v>
      </c>
      <c r="U8" s="116">
        <f t="shared" si="1"/>
        <v>4.529214121000107</v>
      </c>
      <c r="V8" s="17">
        <f t="shared" si="2"/>
        <v>0.6560228526702963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8"/>
      <c r="AB8" s="60"/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185.20207601274817</v>
      </c>
      <c r="D9" s="69">
        <v>37800</v>
      </c>
      <c r="E9" s="17">
        <f>LOG10(D9)</f>
        <v>4.577491799837225</v>
      </c>
      <c r="F9" s="17">
        <f>H$13*C9+H$14</f>
        <v>4.5773602497268016</v>
      </c>
      <c r="G9" s="44">
        <f>((ABS(F9-E9))/F9)*10</f>
        <v>0.00028739295848822697</v>
      </c>
      <c r="H9" s="47">
        <f>10^F9</f>
        <v>37788.551912712246</v>
      </c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0.6560228526702963</v>
      </c>
      <c r="P9" s="73">
        <f t="shared" si="7"/>
        <v>4.529214121000107</v>
      </c>
      <c r="Q9" s="25"/>
      <c r="S9" s="9">
        <v>4</v>
      </c>
      <c r="T9" s="83">
        <f t="shared" si="0"/>
        <v>0</v>
      </c>
      <c r="U9" s="116">
        <f t="shared" si="1"/>
        <v>4.529214121000107</v>
      </c>
      <c r="V9" s="17">
        <f t="shared" si="2"/>
        <v>0.6560228526702963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210.1090669924718</v>
      </c>
      <c r="D10" s="69">
        <v>127280</v>
      </c>
      <c r="E10" s="17">
        <f>LOG10(D10)</f>
        <v>5.104760166638525</v>
      </c>
      <c r="F10" s="17">
        <f>H$13*C10+H$14</f>
        <v>5.104723210659358</v>
      </c>
      <c r="G10" s="44">
        <f>((ABS(F10-E10))/F10)*10</f>
        <v>7.239565720130077E-05</v>
      </c>
      <c r="H10" s="47">
        <f>10^F10</f>
        <v>127269.16965999208</v>
      </c>
      <c r="J10" s="60"/>
      <c r="K10" s="61">
        <f t="shared" si="10"/>
        <v>0</v>
      </c>
      <c r="L10" s="25"/>
      <c r="M10" s="82"/>
      <c r="N10" s="125"/>
      <c r="O10" s="27">
        <f t="shared" si="6"/>
        <v>0.6560228526702963</v>
      </c>
      <c r="P10" s="73">
        <f t="shared" si="7"/>
        <v>4.529214121000107</v>
      </c>
      <c r="Q10" s="25"/>
      <c r="S10" s="9">
        <v>5</v>
      </c>
      <c r="T10" s="83">
        <f t="shared" si="0"/>
        <v>0</v>
      </c>
      <c r="U10" s="116">
        <f t="shared" si="1"/>
        <v>4.529214121000107</v>
      </c>
      <c r="V10" s="17">
        <f t="shared" si="2"/>
        <v>0.6560228526702963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242.54336641160626</v>
      </c>
      <c r="D11" s="69">
        <v>618430</v>
      </c>
      <c r="E11" s="17">
        <f>LOG10(D11)</f>
        <v>5.791290549018997</v>
      </c>
      <c r="F11" s="17">
        <f>H$13*C11+H$14</f>
        <v>5.7914640615061135</v>
      </c>
      <c r="G11" s="44">
        <f>((ABS(F11-E11))/F11)*10</f>
        <v>0.0002996003864883404</v>
      </c>
      <c r="H11" s="47">
        <f>10^F11</f>
        <v>618677.1290113895</v>
      </c>
      <c r="J11" s="60"/>
      <c r="K11" s="61">
        <f t="shared" si="10"/>
        <v>0</v>
      </c>
      <c r="L11" s="25"/>
      <c r="M11" s="82"/>
      <c r="N11" s="125"/>
      <c r="O11" s="27">
        <f t="shared" si="6"/>
        <v>0.6560228526702963</v>
      </c>
      <c r="P11" s="73">
        <f t="shared" si="7"/>
        <v>4.529214121000107</v>
      </c>
      <c r="Q11" s="25"/>
      <c r="S11" s="9">
        <v>6</v>
      </c>
      <c r="T11" s="83">
        <f t="shared" si="0"/>
        <v>0</v>
      </c>
      <c r="U11" s="116">
        <f t="shared" si="1"/>
        <v>4.529214121000107</v>
      </c>
      <c r="V11" s="17">
        <f t="shared" si="2"/>
        <v>0.6560228526702963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0.00036173973281357965</v>
      </c>
      <c r="J12" s="60"/>
      <c r="K12" s="61">
        <f t="shared" si="10"/>
        <v>0</v>
      </c>
      <c r="L12" s="25"/>
      <c r="M12" s="82"/>
      <c r="N12" s="125"/>
      <c r="O12" s="27">
        <f t="shared" si="6"/>
        <v>0.6560228526702963</v>
      </c>
      <c r="P12" s="73">
        <f t="shared" si="7"/>
        <v>4.529214121000107</v>
      </c>
      <c r="Q12" s="25"/>
      <c r="V12" s="163" t="s">
        <v>55</v>
      </c>
      <c r="W12" s="164"/>
      <c r="X12" s="101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84" t="s">
        <v>30</v>
      </c>
      <c r="H13" s="85">
        <f>SLOPE(E7:E11,C7:C11)</f>
        <v>0.021173290718331822</v>
      </c>
      <c r="J13" s="60"/>
      <c r="K13" s="61">
        <f t="shared" si="10"/>
        <v>0</v>
      </c>
      <c r="L13" s="25"/>
      <c r="M13" s="82"/>
      <c r="N13" s="125"/>
      <c r="O13" s="27">
        <f t="shared" si="6"/>
        <v>0.6560228526702963</v>
      </c>
      <c r="P13" s="73">
        <f t="shared" si="7"/>
        <v>4.529214121000107</v>
      </c>
      <c r="Q13" s="25"/>
      <c r="X13" s="84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86" t="s">
        <v>31</v>
      </c>
      <c r="H14" s="87">
        <f>INTERCEPT(E7:E11,C7:C11)</f>
        <v>0.6560228526702963</v>
      </c>
      <c r="I14" s="24"/>
      <c r="J14" s="60"/>
      <c r="K14" s="61">
        <f t="shared" si="10"/>
        <v>0</v>
      </c>
      <c r="L14" s="25"/>
      <c r="M14" s="82"/>
      <c r="N14" s="60"/>
      <c r="O14" s="27">
        <f t="shared" si="6"/>
        <v>0.6560228526702963</v>
      </c>
      <c r="P14" s="73">
        <f t="shared" si="7"/>
        <v>4.529214121000107</v>
      </c>
      <c r="Q14" s="25"/>
      <c r="X14" s="86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88" t="s">
        <v>32</v>
      </c>
      <c r="H15" s="89">
        <f>RSQ(E7:E11,C7:C11)</f>
        <v>0.9999999685651539</v>
      </c>
      <c r="I15" s="24"/>
      <c r="J15" s="60"/>
      <c r="K15" s="61">
        <f t="shared" si="10"/>
        <v>0</v>
      </c>
      <c r="L15" s="25"/>
      <c r="M15" s="82"/>
      <c r="N15" s="60"/>
      <c r="O15" s="27">
        <f t="shared" si="6"/>
        <v>0.6560228526702963</v>
      </c>
      <c r="P15" s="73">
        <f t="shared" si="7"/>
        <v>4.529214121000107</v>
      </c>
      <c r="Q15" s="25"/>
      <c r="X15" s="88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24"/>
      <c r="J16" s="60"/>
      <c r="K16" s="61">
        <f t="shared" si="10"/>
        <v>0</v>
      </c>
      <c r="L16" s="25"/>
      <c r="M16" s="82"/>
      <c r="N16" s="60"/>
      <c r="O16" s="27">
        <f t="shared" si="6"/>
        <v>0.6560228526702963</v>
      </c>
      <c r="P16" s="73">
        <f t="shared" si="7"/>
        <v>4.529214121000107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0.6560228526702963</v>
      </c>
      <c r="P17" s="73">
        <f t="shared" si="7"/>
        <v>4.529214121000107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0.6560228526702963</v>
      </c>
      <c r="P18" s="73">
        <f t="shared" si="7"/>
        <v>4.529214121000107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114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53</v>
      </c>
      <c r="P38" s="105" t="s">
        <v>72</v>
      </c>
    </row>
    <row r="39" spans="10:16" ht="12.75">
      <c r="J39" s="64"/>
      <c r="K39" s="65" t="e">
        <f aca="true" t="shared" si="12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4.529214121000107</v>
      </c>
      <c r="P39" s="123">
        <f>O39/N39</f>
        <v>4.529214121000107</v>
      </c>
    </row>
    <row r="40" spans="10:16" ht="12.75">
      <c r="J40" s="60"/>
      <c r="K40" s="65" t="e">
        <f t="shared" si="12"/>
        <v>#NUM!</v>
      </c>
      <c r="L40" s="25"/>
      <c r="M40" s="64">
        <f>N8</f>
        <v>0</v>
      </c>
      <c r="N40" s="65">
        <f>10^(4*(M40/256))</f>
        <v>1</v>
      </c>
      <c r="O40" s="65">
        <f>P8</f>
        <v>4.529214121000107</v>
      </c>
      <c r="P40" s="123">
        <f>O40/N40</f>
        <v>4.529214121000107</v>
      </c>
    </row>
    <row r="41" spans="10:16" ht="12.75">
      <c r="J41" s="60"/>
      <c r="K41" s="65" t="e">
        <f t="shared" si="12"/>
        <v>#NUM!</v>
      </c>
      <c r="L41" s="25"/>
      <c r="M41" s="64">
        <f>N9</f>
        <v>0</v>
      </c>
      <c r="N41" s="65">
        <f>10^(4*(M41/256))</f>
        <v>1</v>
      </c>
      <c r="O41" s="65">
        <f>P9</f>
        <v>4.529214121000107</v>
      </c>
      <c r="P41" s="123">
        <f>O41/N41</f>
        <v>4.529214121000107</v>
      </c>
    </row>
    <row r="42" spans="10:16" ht="12.75">
      <c r="J42" s="60"/>
      <c r="K42" s="65" t="e">
        <f t="shared" si="12"/>
        <v>#NUM!</v>
      </c>
      <c r="L42" s="25"/>
      <c r="M42" s="64">
        <f>N10</f>
        <v>0</v>
      </c>
      <c r="N42" s="65">
        <f>10^(4*(M42/256))</f>
        <v>1</v>
      </c>
      <c r="O42" s="65">
        <f>P10</f>
        <v>4.529214121000107</v>
      </c>
      <c r="P42" s="123">
        <f>O42/N42</f>
        <v>4.529214121000107</v>
      </c>
    </row>
    <row r="43" spans="10:16" ht="12.75">
      <c r="J43" s="60"/>
      <c r="K43" s="65" t="e">
        <f t="shared" si="12"/>
        <v>#NUM!</v>
      </c>
      <c r="L43" s="25"/>
      <c r="M43" s="64">
        <f>N11</f>
        <v>0</v>
      </c>
      <c r="N43" s="65">
        <f>10^(4*(M43/256))</f>
        <v>1</v>
      </c>
      <c r="O43" s="65">
        <f>P11</f>
        <v>4.529214121000107</v>
      </c>
      <c r="P43" s="123">
        <f>O43/N43</f>
        <v>4.529214121000107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115</v>
      </c>
      <c r="N46" s="179"/>
      <c r="O46" s="187"/>
    </row>
    <row r="47" spans="1:15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</row>
    <row r="49" spans="1:15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116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5"/>
      <c r="N50" s="107">
        <f aca="true" t="shared" si="13" ref="N50:N55">10^(4*(M50/256))</f>
        <v>1</v>
      </c>
      <c r="O50" s="114">
        <f>P39*N50</f>
        <v>4.529214121000107</v>
      </c>
    </row>
    <row r="51" spans="1:15" ht="15">
      <c r="A51" s="138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4.529214121000107</v>
      </c>
    </row>
    <row r="52" spans="1:15" ht="15">
      <c r="A52" s="10"/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4.529214121000107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4.529214121000107</v>
      </c>
    </row>
    <row r="54" spans="10:15" ht="12.75">
      <c r="J54" s="64"/>
      <c r="K54" s="65" t="e">
        <f aca="true" t="shared" si="14" ref="K54:K61">LOG10(J54)*(256/LOG10(262144))</f>
        <v>#NUM!</v>
      </c>
      <c r="M54" s="115"/>
      <c r="N54" s="107">
        <f t="shared" si="13"/>
        <v>1</v>
      </c>
      <c r="O54" s="114">
        <f>P39*N54</f>
        <v>4.529214121000107</v>
      </c>
    </row>
    <row r="55" spans="10:15" ht="12.75">
      <c r="J55" s="60"/>
      <c r="K55" s="65" t="e">
        <f t="shared" si="14"/>
        <v>#NUM!</v>
      </c>
      <c r="M55" s="112"/>
      <c r="N55" s="107">
        <f t="shared" si="13"/>
        <v>1</v>
      </c>
      <c r="O55" s="113">
        <f>P39*N55</f>
        <v>4.529214121000107</v>
      </c>
    </row>
    <row r="56" spans="10:11" ht="12.75">
      <c r="J56" s="60"/>
      <c r="K56" s="65" t="e">
        <f t="shared" si="14"/>
        <v>#NUM!</v>
      </c>
    </row>
    <row r="57" spans="10:11" ht="12.75">
      <c r="J57" s="60"/>
      <c r="K57" s="65" t="e">
        <f t="shared" si="14"/>
        <v>#NUM!</v>
      </c>
    </row>
    <row r="58" spans="10:11" ht="12.75">
      <c r="J58" s="60"/>
      <c r="K58" s="65" t="e">
        <f t="shared" si="14"/>
        <v>#NUM!</v>
      </c>
    </row>
    <row r="59" spans="10:11" ht="12.75">
      <c r="J59" s="60"/>
      <c r="K59" s="65" t="e">
        <f t="shared" si="14"/>
        <v>#NUM!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3.7109375" style="0" customWidth="1"/>
    <col min="6" max="6" width="8.421875" style="0" customWidth="1"/>
    <col min="7" max="7" width="9.8515625" style="0" customWidth="1"/>
    <col min="8" max="8" width="16.1406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4" width="12.7109375" style="0" customWidth="1"/>
    <col min="15" max="15" width="14.00390625" style="0" customWidth="1"/>
    <col min="16" max="16" width="16.57421875" style="0" customWidth="1"/>
    <col min="17" max="17" width="2.7109375" style="0" customWidth="1"/>
    <col min="18" max="18" width="9.00390625" style="0" customWidth="1"/>
    <col min="19" max="19" width="8.57421875" style="0" customWidth="1"/>
    <col min="20" max="20" width="9.421875" style="0" customWidth="1"/>
    <col min="21" max="21" width="13.8515625" style="0" customWidth="1"/>
    <col min="22" max="22" width="13.7109375" style="0" customWidth="1"/>
    <col min="23" max="23" width="8.28125" style="0" customWidth="1"/>
    <col min="24" max="24" width="10.57421875" style="0" customWidth="1"/>
    <col min="25" max="25" width="16.57421875" style="0" customWidth="1"/>
    <col min="26" max="26" width="8.8515625" style="0" customWidth="1"/>
    <col min="27" max="29" width="13.140625" style="0" customWidth="1"/>
    <col min="30" max="30" width="16.140625" style="0" customWidth="1"/>
    <col min="31" max="16384" width="8.8515625" style="0" customWidth="1"/>
  </cols>
  <sheetData>
    <row r="1" spans="2:16" ht="16.5" thickBot="1">
      <c r="B1" s="79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146" t="s">
        <v>11</v>
      </c>
      <c r="D5" s="126" t="s">
        <v>119</v>
      </c>
      <c r="E5" s="189" t="s">
        <v>120</v>
      </c>
      <c r="F5" s="3" t="s">
        <v>13</v>
      </c>
      <c r="G5" s="7" t="s">
        <v>10</v>
      </c>
      <c r="H5" s="190" t="s">
        <v>122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146" t="s">
        <v>11</v>
      </c>
      <c r="U5" s="126" t="s">
        <v>119</v>
      </c>
      <c r="V5" s="189" t="s">
        <v>120</v>
      </c>
      <c r="W5" s="3" t="s">
        <v>13</v>
      </c>
      <c r="X5" s="7" t="s">
        <v>10</v>
      </c>
      <c r="Y5" s="190" t="s">
        <v>122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69.09128526403659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128" t="s">
        <v>121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3.599023806182224</v>
      </c>
      <c r="V6" s="17">
        <f aca="true" t="shared" si="2" ref="V6:V11">LOG10(U6)</f>
        <v>0.556184719356268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119.47917420490218</v>
      </c>
      <c r="D7" s="69">
        <v>1280</v>
      </c>
      <c r="E7" s="17">
        <f>LOG10(D7)</f>
        <v>3.1072099696478683</v>
      </c>
      <c r="F7" s="17">
        <f>H$13*C7+H$14</f>
        <v>3.1075277463723125</v>
      </c>
      <c r="G7" s="44">
        <f>((ABS(F7-E7))/F7)*10</f>
        <v>0.0010226030155810744</v>
      </c>
      <c r="H7" s="47">
        <f>10^F7</f>
        <v>1280.9369289115798</v>
      </c>
      <c r="J7" s="56" t="s">
        <v>27</v>
      </c>
      <c r="K7" s="57"/>
      <c r="L7" s="25"/>
      <c r="M7" s="82"/>
      <c r="N7" s="125"/>
      <c r="O7" s="27">
        <f aca="true" t="shared" si="6" ref="O7:O18">H$13*N7+H$14</f>
        <v>0.5561847193562679</v>
      </c>
      <c r="P7" s="73">
        <f aca="true" t="shared" si="7" ref="P7:P18">10^O7</f>
        <v>3.599023806182224</v>
      </c>
      <c r="Q7" s="25"/>
      <c r="S7" s="9">
        <v>2</v>
      </c>
      <c r="T7" s="83">
        <f t="shared" si="0"/>
        <v>0</v>
      </c>
      <c r="U7" s="116">
        <f t="shared" si="1"/>
        <v>3.599023806182224</v>
      </c>
      <c r="V7" s="17">
        <f t="shared" si="2"/>
        <v>0.556184719356268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91" t="s">
        <v>121</v>
      </c>
    </row>
    <row r="8" spans="2:30" ht="13.5" thickBot="1">
      <c r="B8" s="9">
        <v>3</v>
      </c>
      <c r="C8" s="125">
        <v>164.40682725708268</v>
      </c>
      <c r="D8" s="69">
        <v>11675</v>
      </c>
      <c r="E8" s="17">
        <f>LOG10(D8)</f>
        <v>4.06725688923815</v>
      </c>
      <c r="F8" s="17">
        <f>H$13*C8+H$14</f>
        <v>4.066907111836439</v>
      </c>
      <c r="G8" s="44">
        <f>((ABS(F8-E8))/F8)*10</f>
        <v>0.0008600575132216224</v>
      </c>
      <c r="H8" s="47">
        <f>10^F8</f>
        <v>11665.600831219395</v>
      </c>
      <c r="J8" s="58" t="s">
        <v>20</v>
      </c>
      <c r="K8" s="59" t="s">
        <v>21</v>
      </c>
      <c r="L8" s="25"/>
      <c r="M8" s="82"/>
      <c r="N8" s="125"/>
      <c r="O8" s="27">
        <f t="shared" si="6"/>
        <v>0.5561847193562679</v>
      </c>
      <c r="P8" s="73">
        <f t="shared" si="7"/>
        <v>3.599023806182224</v>
      </c>
      <c r="Q8" s="25"/>
      <c r="S8" s="9">
        <v>3</v>
      </c>
      <c r="T8" s="83">
        <f t="shared" si="0"/>
        <v>0</v>
      </c>
      <c r="U8" s="116">
        <f t="shared" si="1"/>
        <v>3.599023806182224</v>
      </c>
      <c r="V8" s="17">
        <f t="shared" si="2"/>
        <v>0.556184719356268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8"/>
      <c r="AB8" s="60"/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188.11325475013635</v>
      </c>
      <c r="D9" s="69">
        <v>37440</v>
      </c>
      <c r="E9" s="17">
        <f>LOG10(D9)</f>
        <v>4.5733358400660675</v>
      </c>
      <c r="F9" s="17">
        <f>H$13*C9+H$14</f>
        <v>4.57313113692166</v>
      </c>
      <c r="G9" s="44">
        <f>((ABS(F9-E9))/F9)*10</f>
        <v>0.0004476214179711318</v>
      </c>
      <c r="H9" s="47">
        <f>10^F9</f>
        <v>37422.35694877554</v>
      </c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0.5561847193562679</v>
      </c>
      <c r="P9" s="73">
        <f t="shared" si="7"/>
        <v>3.599023806182224</v>
      </c>
      <c r="Q9" s="25"/>
      <c r="S9" s="9">
        <v>4</v>
      </c>
      <c r="T9" s="83">
        <f t="shared" si="0"/>
        <v>0</v>
      </c>
      <c r="U9" s="116">
        <f t="shared" si="1"/>
        <v>3.599023806182224</v>
      </c>
      <c r="V9" s="17">
        <f t="shared" si="2"/>
        <v>0.556184719356268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213.03817307688746</v>
      </c>
      <c r="D10" s="69">
        <v>127460</v>
      </c>
      <c r="E10" s="17">
        <f>LOG10(D10)</f>
        <v>5.105373914143847</v>
      </c>
      <c r="F10" s="17">
        <f>H$13*C10+H$14</f>
        <v>5.105374659653438</v>
      </c>
      <c r="G10" s="44">
        <f>((ABS(F10-E10))/F10)*10</f>
        <v>1.4602446258073802E-06</v>
      </c>
      <c r="H10" s="47">
        <f>10^F10</f>
        <v>127460.21879793098</v>
      </c>
      <c r="J10" s="60"/>
      <c r="K10" s="61">
        <f t="shared" si="10"/>
        <v>0</v>
      </c>
      <c r="L10" s="25"/>
      <c r="M10" s="82"/>
      <c r="N10" s="125"/>
      <c r="O10" s="27">
        <f t="shared" si="6"/>
        <v>0.5561847193562679</v>
      </c>
      <c r="P10" s="73">
        <f t="shared" si="7"/>
        <v>3.599023806182224</v>
      </c>
      <c r="Q10" s="25"/>
      <c r="S10" s="9">
        <v>5</v>
      </c>
      <c r="T10" s="83">
        <f t="shared" si="0"/>
        <v>0</v>
      </c>
      <c r="U10" s="116">
        <f t="shared" si="1"/>
        <v>3.599023806182224</v>
      </c>
      <c r="V10" s="17">
        <f t="shared" si="2"/>
        <v>0.556184719356268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245.32572929205557</v>
      </c>
      <c r="D11" s="69">
        <v>623165</v>
      </c>
      <c r="E11" s="17">
        <f>LOG10(D11)</f>
        <v>5.794603053243262</v>
      </c>
      <c r="F11" s="17">
        <f>H$13*C11+H$14</f>
        <v>5.794839011555343</v>
      </c>
      <c r="G11" s="44">
        <f>((ABS(F11-E11))/F11)*10</f>
        <v>0.0004071870014174885</v>
      </c>
      <c r="H11" s="47">
        <f>10^F11</f>
        <v>623503.6663188814</v>
      </c>
      <c r="J11" s="60"/>
      <c r="K11" s="61">
        <f t="shared" si="10"/>
        <v>0</v>
      </c>
      <c r="L11" s="25"/>
      <c r="M11" s="82"/>
      <c r="N11" s="125"/>
      <c r="O11" s="27">
        <f t="shared" si="6"/>
        <v>0.5561847193562679</v>
      </c>
      <c r="P11" s="73">
        <f t="shared" si="7"/>
        <v>3.599023806182224</v>
      </c>
      <c r="Q11" s="25"/>
      <c r="S11" s="9">
        <v>6</v>
      </c>
      <c r="T11" s="83">
        <f t="shared" si="0"/>
        <v>0</v>
      </c>
      <c r="U11" s="116">
        <f t="shared" si="1"/>
        <v>3.599023806182224</v>
      </c>
      <c r="V11" s="17">
        <f t="shared" si="2"/>
        <v>0.556184719356268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0.0005477858385634249</v>
      </c>
      <c r="J12" s="60"/>
      <c r="K12" s="61">
        <f t="shared" si="10"/>
        <v>0</v>
      </c>
      <c r="L12" s="25"/>
      <c r="M12" s="82"/>
      <c r="N12" s="125"/>
      <c r="O12" s="27">
        <f t="shared" si="6"/>
        <v>0.5561847193562679</v>
      </c>
      <c r="P12" s="73">
        <f t="shared" si="7"/>
        <v>3.599023806182224</v>
      </c>
      <c r="Q12" s="25"/>
      <c r="V12" s="163" t="s">
        <v>55</v>
      </c>
      <c r="W12" s="164"/>
      <c r="X12" s="101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84" t="s">
        <v>30</v>
      </c>
      <c r="H13" s="85">
        <f>SLOPE(E7:E11,C7:C11)</f>
        <v>0.021353872287739366</v>
      </c>
      <c r="J13" s="60"/>
      <c r="K13" s="61">
        <f t="shared" si="10"/>
        <v>0</v>
      </c>
      <c r="L13" s="25"/>
      <c r="M13" s="82"/>
      <c r="N13" s="125"/>
      <c r="O13" s="27">
        <f t="shared" si="6"/>
        <v>0.5561847193562679</v>
      </c>
      <c r="P13" s="73">
        <f t="shared" si="7"/>
        <v>3.599023806182224</v>
      </c>
      <c r="Q13" s="25"/>
      <c r="X13" s="84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86" t="s">
        <v>31</v>
      </c>
      <c r="H14" s="87">
        <f>INTERCEPT(E7:E11,C7:C11)</f>
        <v>0.5561847193562679</v>
      </c>
      <c r="I14" s="24"/>
      <c r="J14" s="60"/>
      <c r="K14" s="61">
        <f t="shared" si="10"/>
        <v>0</v>
      </c>
      <c r="L14" s="25"/>
      <c r="M14" s="82"/>
      <c r="N14" s="60"/>
      <c r="O14" s="27">
        <f t="shared" si="6"/>
        <v>0.5561847193562679</v>
      </c>
      <c r="P14" s="73">
        <f t="shared" si="7"/>
        <v>3.599023806182224</v>
      </c>
      <c r="Q14" s="25"/>
      <c r="X14" s="86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88" t="s">
        <v>32</v>
      </c>
      <c r="H15" s="89">
        <f>RSQ(E7:E11,C7:C11)</f>
        <v>0.999999923055357</v>
      </c>
      <c r="I15" s="24"/>
      <c r="J15" s="60"/>
      <c r="K15" s="61">
        <f t="shared" si="10"/>
        <v>0</v>
      </c>
      <c r="L15" s="25"/>
      <c r="M15" s="82"/>
      <c r="N15" s="60"/>
      <c r="O15" s="27">
        <f t="shared" si="6"/>
        <v>0.5561847193562679</v>
      </c>
      <c r="P15" s="73">
        <f t="shared" si="7"/>
        <v>3.599023806182224</v>
      </c>
      <c r="Q15" s="25"/>
      <c r="X15" s="88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24"/>
      <c r="J16" s="60"/>
      <c r="K16" s="61">
        <f t="shared" si="10"/>
        <v>0</v>
      </c>
      <c r="L16" s="25"/>
      <c r="M16" s="82"/>
      <c r="N16" s="60"/>
      <c r="O16" s="27">
        <f t="shared" si="6"/>
        <v>0.5561847193562679</v>
      </c>
      <c r="P16" s="73">
        <f t="shared" si="7"/>
        <v>3.599023806182224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0.5561847193562679</v>
      </c>
      <c r="P17" s="73">
        <f t="shared" si="7"/>
        <v>3.599023806182224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0.5561847193562679</v>
      </c>
      <c r="P18" s="73">
        <f t="shared" si="7"/>
        <v>3.599023806182224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118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93" t="s">
        <v>121</v>
      </c>
      <c r="P38" s="131" t="s">
        <v>125</v>
      </c>
    </row>
    <row r="39" spans="10:16" ht="12.75">
      <c r="J39" s="64"/>
      <c r="K39" s="65" t="e">
        <f aca="true" t="shared" si="12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3.599023806182224</v>
      </c>
      <c r="P39" s="123">
        <f>O39/N39</f>
        <v>3.599023806182224</v>
      </c>
    </row>
    <row r="40" spans="10:16" ht="12.75">
      <c r="J40" s="60"/>
      <c r="K40" s="65" t="e">
        <f t="shared" si="12"/>
        <v>#NUM!</v>
      </c>
      <c r="L40" s="25"/>
      <c r="M40" s="64">
        <f>N8</f>
        <v>0</v>
      </c>
      <c r="N40" s="65">
        <f>10^(4*(M40/256))</f>
        <v>1</v>
      </c>
      <c r="O40" s="65">
        <f>P8</f>
        <v>3.599023806182224</v>
      </c>
      <c r="P40" s="123">
        <f>O40/N40</f>
        <v>3.599023806182224</v>
      </c>
    </row>
    <row r="41" spans="10:16" ht="12.75">
      <c r="J41" s="60"/>
      <c r="K41" s="65" t="e">
        <f t="shared" si="12"/>
        <v>#NUM!</v>
      </c>
      <c r="L41" s="25"/>
      <c r="M41" s="64">
        <f>N9</f>
        <v>0</v>
      </c>
      <c r="N41" s="65">
        <f>10^(4*(M41/256))</f>
        <v>1</v>
      </c>
      <c r="O41" s="65">
        <f>P9</f>
        <v>3.599023806182224</v>
      </c>
      <c r="P41" s="123">
        <f>O41/N41</f>
        <v>3.599023806182224</v>
      </c>
    </row>
    <row r="42" spans="10:16" ht="12.75">
      <c r="J42" s="60"/>
      <c r="K42" s="65" t="e">
        <f t="shared" si="12"/>
        <v>#NUM!</v>
      </c>
      <c r="L42" s="25"/>
      <c r="M42" s="64">
        <f>N10</f>
        <v>0</v>
      </c>
      <c r="N42" s="65">
        <f>10^(4*(M42/256))</f>
        <v>1</v>
      </c>
      <c r="O42" s="65">
        <f>P10</f>
        <v>3.599023806182224</v>
      </c>
      <c r="P42" s="123">
        <f>O42/N42</f>
        <v>3.599023806182224</v>
      </c>
    </row>
    <row r="43" spans="10:16" ht="12.75">
      <c r="J43" s="60"/>
      <c r="K43" s="65" t="e">
        <f t="shared" si="12"/>
        <v>#NUM!</v>
      </c>
      <c r="L43" s="25"/>
      <c r="M43" s="64">
        <f>N11</f>
        <v>0</v>
      </c>
      <c r="N43" s="65">
        <f>10^(4*(M43/256))</f>
        <v>1</v>
      </c>
      <c r="O43" s="65">
        <f>P11</f>
        <v>3.599023806182224</v>
      </c>
      <c r="P43" s="123">
        <f>O43/N43</f>
        <v>3.599023806182224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123</v>
      </c>
      <c r="N46" s="179"/>
      <c r="O46" s="187"/>
    </row>
    <row r="47" spans="1:15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</row>
    <row r="49" spans="1:15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92" t="s">
        <v>124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5"/>
      <c r="N50" s="107">
        <f aca="true" t="shared" si="13" ref="N50:N55">10^(4*(M50/256))</f>
        <v>1</v>
      </c>
      <c r="O50" s="114">
        <f>P39*N50</f>
        <v>3.599023806182224</v>
      </c>
    </row>
    <row r="51" spans="1:15" ht="15">
      <c r="A51" s="138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3.599023806182224</v>
      </c>
    </row>
    <row r="52" spans="1:15" ht="15">
      <c r="A52" s="10"/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3.599023806182224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3.599023806182224</v>
      </c>
    </row>
    <row r="54" spans="10:15" ht="12.75">
      <c r="J54" s="64">
        <v>29</v>
      </c>
      <c r="K54" s="65">
        <f aca="true" t="shared" si="14" ref="K54:K61">LOG10(J54)*(256/LOG10(262144))</f>
        <v>69.09128526403659</v>
      </c>
      <c r="M54" s="115"/>
      <c r="N54" s="107">
        <f t="shared" si="13"/>
        <v>1</v>
      </c>
      <c r="O54" s="114">
        <f>P39*N54</f>
        <v>3.599023806182224</v>
      </c>
    </row>
    <row r="55" spans="10:15" ht="12.75">
      <c r="J55" s="60">
        <v>338</v>
      </c>
      <c r="K55" s="65">
        <f t="shared" si="14"/>
        <v>119.47917420490218</v>
      </c>
      <c r="M55" s="112"/>
      <c r="N55" s="107">
        <f t="shared" si="13"/>
        <v>1</v>
      </c>
      <c r="O55" s="113">
        <f>P39*N55</f>
        <v>3.599023806182224</v>
      </c>
    </row>
    <row r="56" spans="10:11" ht="12.75">
      <c r="J56" s="60">
        <v>3019</v>
      </c>
      <c r="K56" s="65">
        <f t="shared" si="14"/>
        <v>164.40682725708268</v>
      </c>
    </row>
    <row r="57" spans="10:11" ht="12.75">
      <c r="J57" s="60">
        <v>9586</v>
      </c>
      <c r="K57" s="65">
        <f t="shared" si="14"/>
        <v>188.11325475013635</v>
      </c>
    </row>
    <row r="58" spans="10:11" ht="12.75">
      <c r="J58" s="60">
        <v>32300</v>
      </c>
      <c r="K58" s="65">
        <f t="shared" si="14"/>
        <v>213.03817307688746</v>
      </c>
    </row>
    <row r="59" spans="10:11" ht="12.75">
      <c r="J59" s="60">
        <v>155814</v>
      </c>
      <c r="K59" s="65">
        <f t="shared" si="14"/>
        <v>245.32572929205557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4">
      <selection activeCell="C6" sqref="C6:C11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9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2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91</v>
      </c>
      <c r="E5" s="126" t="s">
        <v>92</v>
      </c>
      <c r="F5" s="3" t="s">
        <v>13</v>
      </c>
      <c r="G5" s="7" t="s">
        <v>10</v>
      </c>
      <c r="H5" s="127" t="s">
        <v>93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91</v>
      </c>
      <c r="V5" s="126" t="s">
        <v>92</v>
      </c>
      <c r="W5" s="3" t="s">
        <v>13</v>
      </c>
      <c r="X5" s="7" t="s">
        <v>10</v>
      </c>
      <c r="Y5" s="127" t="s">
        <v>93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84.68190308105778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26" t="s">
        <v>94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6.395156131707294</v>
      </c>
      <c r="V6" s="17">
        <f aca="true" t="shared" si="2" ref="V6:V11">LOG10(U6)</f>
        <v>0.8058511518344065</v>
      </c>
      <c r="W6" s="17" t="e">
        <f aca="true" t="shared" si="3" ref="W6:W11">Y$13*T6+Y$14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112.70844449572667</v>
      </c>
      <c r="D7" s="69">
        <v>1555</v>
      </c>
      <c r="E7" s="17">
        <f>LOG10(D7)</f>
        <v>3.1917303933628562</v>
      </c>
      <c r="F7" s="17">
        <f>H$13*C7+H$14</f>
        <v>3.1920087667962687</v>
      </c>
      <c r="G7" s="44">
        <f>((ABS(F7-E7))/F7)*10</f>
        <v>0.0008720948272701996</v>
      </c>
      <c r="H7" s="47">
        <f>10^F7</f>
        <v>1555.9970411024137</v>
      </c>
      <c r="J7" s="56" t="s">
        <v>27</v>
      </c>
      <c r="K7" s="57"/>
      <c r="L7" s="25"/>
      <c r="M7" s="82"/>
      <c r="N7" s="125"/>
      <c r="O7" s="27">
        <f aca="true" t="shared" si="6" ref="O7:O18">H$13*N7+H$14</f>
        <v>0.8058511518344065</v>
      </c>
      <c r="P7" s="73">
        <f aca="true" t="shared" si="7" ref="P7:P18">10^O7</f>
        <v>6.395156131707294</v>
      </c>
      <c r="Q7" s="25"/>
      <c r="S7" s="9">
        <v>2</v>
      </c>
      <c r="T7" s="83">
        <f t="shared" si="0"/>
        <v>0</v>
      </c>
      <c r="U7" s="116">
        <f t="shared" si="1"/>
        <v>6.395156131707294</v>
      </c>
      <c r="V7" s="17">
        <f t="shared" si="2"/>
        <v>0.8058511518344065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17" t="s">
        <v>94</v>
      </c>
    </row>
    <row r="8" spans="2:30" ht="13.5" thickBot="1">
      <c r="B8" s="9">
        <v>3</v>
      </c>
      <c r="C8" s="125">
        <v>152.6473290195337</v>
      </c>
      <c r="D8" s="69">
        <v>10910</v>
      </c>
      <c r="E8" s="17">
        <f>LOG10(D8)</f>
        <v>4.037824750588342</v>
      </c>
      <c r="F8" s="17">
        <f>H$13*C8+H$14</f>
        <v>4.03755741992472</v>
      </c>
      <c r="G8" s="44">
        <f>((ABS(F8-E8))/F8)*10</f>
        <v>0.0006621098744072314</v>
      </c>
      <c r="H8" s="47">
        <f>10^F8</f>
        <v>10903.286398529643</v>
      </c>
      <c r="J8" s="58" t="s">
        <v>20</v>
      </c>
      <c r="K8" s="59" t="s">
        <v>21</v>
      </c>
      <c r="L8" s="25"/>
      <c r="M8" s="82"/>
      <c r="N8" s="125"/>
      <c r="O8" s="27">
        <f t="shared" si="6"/>
        <v>0.8058511518344065</v>
      </c>
      <c r="P8" s="73">
        <f t="shared" si="7"/>
        <v>6.395156131707294</v>
      </c>
      <c r="Q8" s="25"/>
      <c r="S8" s="9">
        <v>3</v>
      </c>
      <c r="T8" s="83">
        <f t="shared" si="0"/>
        <v>0</v>
      </c>
      <c r="U8" s="116">
        <f t="shared" si="1"/>
        <v>6.395156131707294</v>
      </c>
      <c r="V8" s="17">
        <f t="shared" si="2"/>
        <v>0.8058511518344065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8"/>
      <c r="AB8" s="60">
        <v>200</v>
      </c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177.98003071087118</v>
      </c>
      <c r="D9" s="69">
        <v>37500</v>
      </c>
      <c r="E9" s="17">
        <f>LOG10(D9)</f>
        <v>4.574031267727719</v>
      </c>
      <c r="F9" s="17">
        <f>H$13*C9+H$14</f>
        <v>4.573877651463663</v>
      </c>
      <c r="G9" s="44">
        <f>((ABS(F9-E9))/F9)*10</f>
        <v>0.00033585564757443367</v>
      </c>
      <c r="H9" s="47">
        <f>10^F9</f>
        <v>37486.73805112314</v>
      </c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0.8058511518344065</v>
      </c>
      <c r="P9" s="73">
        <f t="shared" si="7"/>
        <v>6.395156131707294</v>
      </c>
      <c r="Q9" s="25"/>
      <c r="S9" s="9">
        <v>4</v>
      </c>
      <c r="T9" s="83">
        <f t="shared" si="0"/>
        <v>0</v>
      </c>
      <c r="U9" s="116">
        <f t="shared" si="1"/>
        <v>6.395156131707294</v>
      </c>
      <c r="V9" s="17">
        <f t="shared" si="2"/>
        <v>0.8058511518344065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206.32867502359136</v>
      </c>
      <c r="D10" s="69">
        <v>149310</v>
      </c>
      <c r="E10" s="17">
        <f>LOG10(D10)</f>
        <v>5.174088895463686</v>
      </c>
      <c r="F10" s="17">
        <f>H$13*C10+H$14</f>
        <v>5.174048595205216</v>
      </c>
      <c r="G10" s="44">
        <f>((ABS(F10-E10))/F10)*10</f>
        <v>7.788921524094585E-05</v>
      </c>
      <c r="H10" s="47">
        <f>10^F10</f>
        <v>149296.14545505962</v>
      </c>
      <c r="J10" s="60"/>
      <c r="K10" s="61">
        <f t="shared" si="10"/>
        <v>0</v>
      </c>
      <c r="L10" s="25"/>
      <c r="M10" s="82"/>
      <c r="N10" s="125"/>
      <c r="O10" s="27">
        <f t="shared" si="6"/>
        <v>0.8058511518344065</v>
      </c>
      <c r="P10" s="73">
        <f t="shared" si="7"/>
        <v>6.395156131707294</v>
      </c>
      <c r="Q10" s="25"/>
      <c r="S10" s="9">
        <v>5</v>
      </c>
      <c r="T10" s="83">
        <f t="shared" si="0"/>
        <v>0</v>
      </c>
      <c r="U10" s="116">
        <f t="shared" si="1"/>
        <v>6.395156131707294</v>
      </c>
      <c r="V10" s="17">
        <f t="shared" si="2"/>
        <v>0.8058511518344065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246.5526121234181</v>
      </c>
      <c r="D11" s="69">
        <v>1060350</v>
      </c>
      <c r="E11" s="17">
        <f>LOG10(D11)</f>
        <v>6.025449240716981</v>
      </c>
      <c r="F11" s="17">
        <f>H$13*C11+H$14</f>
        <v>6.025632114469715</v>
      </c>
      <c r="G11" s="44">
        <f>((ABS(F11-E11))/F11)*10</f>
        <v>0.0003034930597498475</v>
      </c>
      <c r="H11" s="47">
        <f>10^F11</f>
        <v>1060796.5887171177</v>
      </c>
      <c r="J11" s="60"/>
      <c r="K11" s="61">
        <f t="shared" si="10"/>
        <v>0</v>
      </c>
      <c r="L11" s="25"/>
      <c r="M11" s="82"/>
      <c r="N11" s="125"/>
      <c r="O11" s="27">
        <f t="shared" si="6"/>
        <v>0.8058511518344065</v>
      </c>
      <c r="P11" s="73">
        <f t="shared" si="7"/>
        <v>6.395156131707294</v>
      </c>
      <c r="Q11" s="25"/>
      <c r="S11" s="9">
        <v>6</v>
      </c>
      <c r="T11" s="83">
        <f t="shared" si="0"/>
        <v>0</v>
      </c>
      <c r="U11" s="116">
        <f t="shared" si="1"/>
        <v>6.395156131707294</v>
      </c>
      <c r="V11" s="17">
        <f t="shared" si="2"/>
        <v>0.8058511518344065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1">
        <f>AVERAGE(G7:G11)</f>
        <v>0.0004502885248485316</v>
      </c>
      <c r="J12" s="60"/>
      <c r="K12" s="61">
        <f t="shared" si="10"/>
        <v>0</v>
      </c>
      <c r="L12" s="25"/>
      <c r="M12" s="82"/>
      <c r="N12" s="125"/>
      <c r="O12" s="27">
        <f t="shared" si="6"/>
        <v>0.8058511518344065</v>
      </c>
      <c r="P12" s="73">
        <f t="shared" si="7"/>
        <v>6.395156131707294</v>
      </c>
      <c r="Q12" s="25"/>
      <c r="V12" s="163" t="s">
        <v>55</v>
      </c>
      <c r="W12" s="164"/>
      <c r="X12" s="101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84" t="s">
        <v>30</v>
      </c>
      <c r="H13" s="85">
        <f>SLOPE(E7:E11,C7:C11)</f>
        <v>0.02117106331861703</v>
      </c>
      <c r="J13" s="60"/>
      <c r="K13" s="61">
        <f t="shared" si="10"/>
        <v>0</v>
      </c>
      <c r="L13" s="25"/>
      <c r="M13" s="82"/>
      <c r="N13" s="125"/>
      <c r="O13" s="27">
        <f t="shared" si="6"/>
        <v>0.8058511518344065</v>
      </c>
      <c r="P13" s="73">
        <f t="shared" si="7"/>
        <v>6.395156131707294</v>
      </c>
      <c r="Q13" s="25"/>
      <c r="X13" s="84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86" t="s">
        <v>31</v>
      </c>
      <c r="H14" s="87">
        <f>INTERCEPT(E7:E11,C7:C11)</f>
        <v>0.8058511518344065</v>
      </c>
      <c r="I14" s="24"/>
      <c r="J14" s="60"/>
      <c r="K14" s="61">
        <f t="shared" si="10"/>
        <v>0</v>
      </c>
      <c r="L14" s="25"/>
      <c r="M14" s="82"/>
      <c r="N14" s="60"/>
      <c r="O14" s="27">
        <f t="shared" si="6"/>
        <v>0.8058511518344065</v>
      </c>
      <c r="P14" s="73">
        <f t="shared" si="7"/>
        <v>6.395156131707294</v>
      </c>
      <c r="Q14" s="25"/>
      <c r="X14" s="86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88" t="s">
        <v>32</v>
      </c>
      <c r="H15" s="89">
        <f>RSQ(E7:E11,C7:C11)</f>
        <v>0.9999999554594279</v>
      </c>
      <c r="I15" s="24"/>
      <c r="J15" s="60"/>
      <c r="K15" s="61">
        <f t="shared" si="10"/>
        <v>0</v>
      </c>
      <c r="L15" s="25"/>
      <c r="M15" s="82"/>
      <c r="N15" s="60"/>
      <c r="O15" s="27">
        <f t="shared" si="6"/>
        <v>0.8058511518344065</v>
      </c>
      <c r="P15" s="73">
        <f t="shared" si="7"/>
        <v>6.395156131707294</v>
      </c>
      <c r="Q15" s="25"/>
      <c r="X15" s="88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24"/>
      <c r="J16" s="60"/>
      <c r="K16" s="61">
        <f t="shared" si="10"/>
        <v>0</v>
      </c>
      <c r="L16" s="25"/>
      <c r="M16" s="82"/>
      <c r="N16" s="60"/>
      <c r="O16" s="27">
        <f t="shared" si="6"/>
        <v>0.8058511518344065</v>
      </c>
      <c r="P16" s="73">
        <f t="shared" si="7"/>
        <v>6.395156131707294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0.8058511518344065</v>
      </c>
      <c r="P17" s="73">
        <f t="shared" si="7"/>
        <v>6.395156131707294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0.8058511518344065</v>
      </c>
      <c r="P18" s="73">
        <f t="shared" si="7"/>
        <v>6.395156131707294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95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94</v>
      </c>
      <c r="P38" s="105" t="s">
        <v>96</v>
      </c>
    </row>
    <row r="39" spans="10:16" ht="12.75">
      <c r="J39" s="64"/>
      <c r="K39" s="65" t="e">
        <f aca="true" t="shared" si="12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6.395156131707294</v>
      </c>
      <c r="P39" s="123">
        <f>O39/N39</f>
        <v>6.395156131707294</v>
      </c>
    </row>
    <row r="40" spans="10:16" ht="12.75">
      <c r="J40" s="60"/>
      <c r="K40" s="65" t="e">
        <f t="shared" si="12"/>
        <v>#NUM!</v>
      </c>
      <c r="L40" s="25"/>
      <c r="M40" s="64">
        <f>N8</f>
        <v>0</v>
      </c>
      <c r="N40" s="65">
        <f>10^(4*(M40/256))</f>
        <v>1</v>
      </c>
      <c r="O40" s="65">
        <f>P8</f>
        <v>6.395156131707294</v>
      </c>
      <c r="P40" s="123">
        <f>O40/N40</f>
        <v>6.395156131707294</v>
      </c>
    </row>
    <row r="41" spans="10:16" ht="12.75">
      <c r="J41" s="60"/>
      <c r="K41" s="65" t="e">
        <f t="shared" si="12"/>
        <v>#NUM!</v>
      </c>
      <c r="L41" s="25"/>
      <c r="M41" s="64">
        <f>N9</f>
        <v>0</v>
      </c>
      <c r="N41" s="65">
        <f>10^(4*(M41/256))</f>
        <v>1</v>
      </c>
      <c r="O41" s="65">
        <f>P9</f>
        <v>6.395156131707294</v>
      </c>
      <c r="P41" s="123">
        <f>O41/N41</f>
        <v>6.395156131707294</v>
      </c>
    </row>
    <row r="42" spans="10:16" ht="12.75">
      <c r="J42" s="60"/>
      <c r="K42" s="65" t="e">
        <f t="shared" si="12"/>
        <v>#NUM!</v>
      </c>
      <c r="L42" s="25"/>
      <c r="M42" s="64">
        <f>N10</f>
        <v>0</v>
      </c>
      <c r="N42" s="65">
        <f>10^(4*(M42/256))</f>
        <v>1</v>
      </c>
      <c r="O42" s="65">
        <f>P10</f>
        <v>6.395156131707294</v>
      </c>
      <c r="P42" s="123">
        <f>O42/N42</f>
        <v>6.395156131707294</v>
      </c>
    </row>
    <row r="43" spans="10:16" ht="12.75">
      <c r="J43" s="60"/>
      <c r="K43" s="65" t="e">
        <f t="shared" si="12"/>
        <v>#NUM!</v>
      </c>
      <c r="L43" s="25"/>
      <c r="M43" s="64">
        <f>N11</f>
        <v>0</v>
      </c>
      <c r="N43" s="65">
        <f>10^(4*(M43/256))</f>
        <v>1</v>
      </c>
      <c r="O43" s="65">
        <f>P11</f>
        <v>6.395156131707294</v>
      </c>
      <c r="P43" s="123">
        <f>O43/N43</f>
        <v>6.395156131707294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98</v>
      </c>
      <c r="N46" s="179"/>
      <c r="O46" s="187"/>
    </row>
    <row r="47" spans="1:15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</row>
    <row r="49" spans="1:15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97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5"/>
      <c r="N50" s="107">
        <f aca="true" t="shared" si="13" ref="N50:N55">10^(4*(M50/256))</f>
        <v>1</v>
      </c>
      <c r="O50" s="114">
        <f>P39*N50</f>
        <v>6.395156131707294</v>
      </c>
    </row>
    <row r="51" spans="1:15" ht="15">
      <c r="A51" s="138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6.395156131707294</v>
      </c>
    </row>
    <row r="52" spans="1:15" ht="15">
      <c r="A52" s="10"/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6.395156131707294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6.395156131707294</v>
      </c>
    </row>
    <row r="54" spans="10:15" ht="12.75">
      <c r="J54" s="64">
        <v>62</v>
      </c>
      <c r="K54" s="65">
        <f>LOG10(J54)*(256/LOG10(262144))</f>
        <v>84.68190308105778</v>
      </c>
      <c r="M54" s="115"/>
      <c r="N54" s="107">
        <f t="shared" si="13"/>
        <v>1</v>
      </c>
      <c r="O54" s="114">
        <f>P39*N54</f>
        <v>6.395156131707294</v>
      </c>
    </row>
    <row r="55" spans="10:15" ht="12.75">
      <c r="J55" s="60">
        <v>243</v>
      </c>
      <c r="K55" s="65">
        <f aca="true" t="shared" si="14" ref="K55:K61">LOG10(J55)*(256/LOG10(262144))</f>
        <v>112.70844449572667</v>
      </c>
      <c r="M55" s="112"/>
      <c r="N55" s="107">
        <f t="shared" si="13"/>
        <v>1</v>
      </c>
      <c r="O55" s="113">
        <f>P39*N55</f>
        <v>6.395156131707294</v>
      </c>
    </row>
    <row r="56" spans="10:11" ht="12.75">
      <c r="J56" s="60">
        <v>1702</v>
      </c>
      <c r="K56" s="65">
        <f t="shared" si="14"/>
        <v>152.6473290195337</v>
      </c>
    </row>
    <row r="57" spans="10:11" ht="12.75">
      <c r="J57" s="60">
        <v>5850</v>
      </c>
      <c r="K57" s="65">
        <f t="shared" si="14"/>
        <v>177.98003071087118</v>
      </c>
    </row>
    <row r="58" spans="10:11" ht="12.75">
      <c r="J58" s="60">
        <v>23291</v>
      </c>
      <c r="K58" s="65">
        <f t="shared" si="14"/>
        <v>206.32867502359136</v>
      </c>
    </row>
    <row r="59" spans="10:11" ht="12.75">
      <c r="J59" s="60">
        <v>165415</v>
      </c>
      <c r="K59" s="65">
        <f t="shared" si="14"/>
        <v>246.5526121234181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6">
      <selection activeCell="C6" sqref="C6:C11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8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17.25" customHeight="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82.22378259235072</v>
      </c>
      <c r="D6" s="69"/>
      <c r="E6" s="17"/>
      <c r="F6" s="17"/>
      <c r="G6" s="81"/>
      <c r="H6" s="47"/>
      <c r="I6" s="3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26" t="s">
        <v>54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6.405919705692964</v>
      </c>
      <c r="V6" s="17">
        <f aca="true" t="shared" si="2" ref="V6:V11">LOG10(U6)</f>
        <v>0.8065814907447529</v>
      </c>
      <c r="W6" s="17" t="e">
        <f aca="true" t="shared" si="3" ref="W6:W11">Y$13*T6+Y$14</f>
        <v>#DIV/0!</v>
      </c>
      <c r="X6" s="81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142.89242897228837</v>
      </c>
      <c r="D7" s="69">
        <v>6780</v>
      </c>
      <c r="E7" s="17">
        <f>LOG10(D7)</f>
        <v>3.8312296938670634</v>
      </c>
      <c r="F7" s="17">
        <f>H$13*C7+H$14</f>
        <v>3.8312532092409977</v>
      </c>
      <c r="G7" s="81">
        <f>((ABS(F7-E7))/F7)*10</f>
        <v>6.137775983477873E-05</v>
      </c>
      <c r="H7" s="47">
        <f>10^F7</f>
        <v>6780.3671208324595</v>
      </c>
      <c r="I7" s="38"/>
      <c r="J7" s="56" t="s">
        <v>27</v>
      </c>
      <c r="K7" s="57"/>
      <c r="L7" s="25"/>
      <c r="M7" s="82"/>
      <c r="N7" s="125"/>
      <c r="O7" s="27">
        <f aca="true" t="shared" si="6" ref="O7:O18">H$13*N7+H$14</f>
        <v>0.8065814907447528</v>
      </c>
      <c r="P7" s="73">
        <f aca="true" t="shared" si="7" ref="P7:P18">10^O7</f>
        <v>6.405919705692964</v>
      </c>
      <c r="Q7" s="25"/>
      <c r="S7" s="9">
        <v>2</v>
      </c>
      <c r="T7" s="83">
        <f t="shared" si="0"/>
        <v>0</v>
      </c>
      <c r="U7" s="116">
        <f t="shared" si="1"/>
        <v>6.405919705692964</v>
      </c>
      <c r="V7" s="17">
        <f t="shared" si="2"/>
        <v>0.8065814907447529</v>
      </c>
      <c r="W7" s="17" t="e">
        <f t="shared" si="3"/>
        <v>#DIV/0!</v>
      </c>
      <c r="X7" s="81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17" t="s">
        <v>54</v>
      </c>
    </row>
    <row r="8" spans="2:30" ht="13.5" thickBot="1">
      <c r="B8" s="9">
        <v>3</v>
      </c>
      <c r="C8" s="125">
        <v>186.51812595482187</v>
      </c>
      <c r="D8" s="69">
        <v>56850</v>
      </c>
      <c r="E8" s="17">
        <f>LOG10(D8)</f>
        <v>4.7547304690237535</v>
      </c>
      <c r="F8" s="17">
        <f>H$13*C8+H$14</f>
        <v>4.7546989985791175</v>
      </c>
      <c r="G8" s="81">
        <f>((ABS(F8-E8))/F8)*10</f>
        <v>6.618809023543373E-05</v>
      </c>
      <c r="H8" s="47">
        <f>10^F8</f>
        <v>56845.88060628964</v>
      </c>
      <c r="I8" s="39"/>
      <c r="J8" s="58" t="s">
        <v>20</v>
      </c>
      <c r="K8" s="59" t="s">
        <v>21</v>
      </c>
      <c r="L8" s="25"/>
      <c r="M8" s="82"/>
      <c r="N8" s="125"/>
      <c r="O8" s="27">
        <f t="shared" si="6"/>
        <v>0.8065814907447528</v>
      </c>
      <c r="P8" s="73">
        <f t="shared" si="7"/>
        <v>6.405919705692964</v>
      </c>
      <c r="Q8" s="25"/>
      <c r="S8" s="9">
        <v>3</v>
      </c>
      <c r="T8" s="83">
        <f t="shared" si="0"/>
        <v>0</v>
      </c>
      <c r="U8" s="116">
        <f t="shared" si="1"/>
        <v>6.405919705692964</v>
      </c>
      <c r="V8" s="17">
        <f t="shared" si="2"/>
        <v>0.8065814907447529</v>
      </c>
      <c r="W8" s="17" t="e">
        <f t="shared" si="3"/>
        <v>#DIV/0!</v>
      </c>
      <c r="X8" s="81" t="e">
        <f t="shared" si="4"/>
        <v>#DIV/0!</v>
      </c>
      <c r="Y8" s="47" t="e">
        <f t="shared" si="5"/>
        <v>#DIV/0!</v>
      </c>
      <c r="AA8" s="118"/>
      <c r="AB8" s="60"/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207.85773998052437</v>
      </c>
      <c r="D9" s="69">
        <v>160850</v>
      </c>
      <c r="E9" s="17">
        <f>LOG10(D9)</f>
        <v>5.206421065237989</v>
      </c>
      <c r="F9" s="17">
        <f>H$13*C9+H$14</f>
        <v>5.206404715189797</v>
      </c>
      <c r="G9" s="81">
        <f>((ABS(F9-E9))/F9)*10</f>
        <v>3.140372115921106E-05</v>
      </c>
      <c r="H9" s="47">
        <f>10^F9</f>
        <v>160843.9445333587</v>
      </c>
      <c r="I9" s="39"/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0.8065814907447528</v>
      </c>
      <c r="P9" s="73">
        <f t="shared" si="7"/>
        <v>6.405919705692964</v>
      </c>
      <c r="Q9" s="25"/>
      <c r="S9" s="9">
        <v>4</v>
      </c>
      <c r="T9" s="83">
        <f t="shared" si="0"/>
        <v>0</v>
      </c>
      <c r="U9" s="116">
        <f t="shared" si="1"/>
        <v>6.405919705692964</v>
      </c>
      <c r="V9" s="17">
        <f t="shared" si="2"/>
        <v>0.8065814907447529</v>
      </c>
      <c r="W9" s="17" t="e">
        <f t="shared" si="3"/>
        <v>#DIV/0!</v>
      </c>
      <c r="X9" s="81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226.75003557586413</v>
      </c>
      <c r="D10" s="69">
        <v>403930</v>
      </c>
      <c r="E10" s="17">
        <f>LOG10(D10)</f>
        <v>5.606306109546857</v>
      </c>
      <c r="F10" s="17">
        <f>H$13*C10+H$14</f>
        <v>5.606306883524953</v>
      </c>
      <c r="G10" s="81">
        <f>((ABS(F10-E10))/F10)*10</f>
        <v>1.3805489280482936E-06</v>
      </c>
      <c r="H10" s="47">
        <f>10^F10</f>
        <v>403930.7198646629</v>
      </c>
      <c r="I10" s="39"/>
      <c r="J10" s="60"/>
      <c r="K10" s="61">
        <f t="shared" si="10"/>
        <v>0</v>
      </c>
      <c r="L10" s="25"/>
      <c r="M10" s="82"/>
      <c r="N10" s="125"/>
      <c r="O10" s="27">
        <f t="shared" si="6"/>
        <v>0.8065814907447528</v>
      </c>
      <c r="P10" s="73">
        <f t="shared" si="7"/>
        <v>6.405919705692964</v>
      </c>
      <c r="Q10" s="25"/>
      <c r="S10" s="9">
        <v>5</v>
      </c>
      <c r="T10" s="83">
        <f t="shared" si="0"/>
        <v>0</v>
      </c>
      <c r="U10" s="116">
        <f t="shared" si="1"/>
        <v>6.405919705692964</v>
      </c>
      <c r="V10" s="17">
        <f t="shared" si="2"/>
        <v>0.8065814907447529</v>
      </c>
      <c r="W10" s="17" t="e">
        <f t="shared" si="3"/>
        <v>#DIV/0!</v>
      </c>
      <c r="X10" s="81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243.61861632964144</v>
      </c>
      <c r="D11" s="69">
        <v>919070</v>
      </c>
      <c r="E11" s="17">
        <f>LOG10(D11)</f>
        <v>5.9633485902283185</v>
      </c>
      <c r="F11" s="17">
        <f>H$13*C11+H$14</f>
        <v>5.963372121369115</v>
      </c>
      <c r="G11" s="81">
        <f>((ABS(F11-E11))/F11)*10</f>
        <v>3.9459454010027045E-05</v>
      </c>
      <c r="H11" s="47">
        <f>10^F11</f>
        <v>919119.7988171155</v>
      </c>
      <c r="I11" s="39"/>
      <c r="J11" s="60"/>
      <c r="K11" s="61">
        <f t="shared" si="10"/>
        <v>0</v>
      </c>
      <c r="L11" s="25"/>
      <c r="M11" s="82"/>
      <c r="N11" s="125"/>
      <c r="O11" s="27">
        <f t="shared" si="6"/>
        <v>0.8065814907447528</v>
      </c>
      <c r="P11" s="73">
        <f t="shared" si="7"/>
        <v>6.405919705692964</v>
      </c>
      <c r="Q11" s="25"/>
      <c r="S11" s="9">
        <v>6</v>
      </c>
      <c r="T11" s="83">
        <f t="shared" si="0"/>
        <v>0</v>
      </c>
      <c r="U11" s="116">
        <f t="shared" si="1"/>
        <v>6.405919705692964</v>
      </c>
      <c r="V11" s="17">
        <f t="shared" si="2"/>
        <v>0.8065814907447529</v>
      </c>
      <c r="W11" s="17" t="e">
        <f t="shared" si="3"/>
        <v>#DIV/0!</v>
      </c>
      <c r="X11" s="81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2">
        <f>AVERAGE(G7:G11)</f>
        <v>3.996191483349977E-05</v>
      </c>
      <c r="I12" s="40"/>
      <c r="J12" s="60"/>
      <c r="K12" s="61">
        <f t="shared" si="10"/>
        <v>0</v>
      </c>
      <c r="L12" s="25"/>
      <c r="M12" s="82"/>
      <c r="N12" s="125"/>
      <c r="O12" s="27">
        <f t="shared" si="6"/>
        <v>0.8065814907447528</v>
      </c>
      <c r="P12" s="73">
        <f t="shared" si="7"/>
        <v>6.405919705692964</v>
      </c>
      <c r="Q12" s="25"/>
      <c r="V12" s="163" t="s">
        <v>55</v>
      </c>
      <c r="W12" s="164"/>
      <c r="X12" s="102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90" t="s">
        <v>30</v>
      </c>
      <c r="H13" s="85">
        <f>SLOPE(E7:E11,C7:C11)</f>
        <v>0.021167473604097178</v>
      </c>
      <c r="J13" s="60"/>
      <c r="K13" s="61">
        <f t="shared" si="10"/>
        <v>0</v>
      </c>
      <c r="L13" s="25"/>
      <c r="M13" s="82"/>
      <c r="N13" s="125"/>
      <c r="O13" s="27">
        <f t="shared" si="6"/>
        <v>0.8065814907447528</v>
      </c>
      <c r="P13" s="73">
        <f t="shared" si="7"/>
        <v>6.405919705692964</v>
      </c>
      <c r="Q13" s="25"/>
      <c r="X13" s="90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91" t="s">
        <v>31</v>
      </c>
      <c r="H14" s="87">
        <f>INTERCEPT(E7:E11,C7:C11)</f>
        <v>0.8065814907447528</v>
      </c>
      <c r="I14" s="36"/>
      <c r="J14" s="60"/>
      <c r="K14" s="61">
        <f t="shared" si="10"/>
        <v>0</v>
      </c>
      <c r="L14" s="25"/>
      <c r="M14" s="82"/>
      <c r="N14" s="60"/>
      <c r="O14" s="27">
        <f t="shared" si="6"/>
        <v>0.8065814907447528</v>
      </c>
      <c r="P14" s="73">
        <f t="shared" si="7"/>
        <v>6.405919705692964</v>
      </c>
      <c r="Q14" s="25"/>
      <c r="X14" s="91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92" t="s">
        <v>32</v>
      </c>
      <c r="H15" s="89">
        <f>RSQ(E7:E11,C7:C11)</f>
        <v>0.9999999991363018</v>
      </c>
      <c r="I15" s="36"/>
      <c r="J15" s="60"/>
      <c r="K15" s="61">
        <f t="shared" si="10"/>
        <v>0</v>
      </c>
      <c r="L15" s="25"/>
      <c r="M15" s="82"/>
      <c r="N15" s="60"/>
      <c r="O15" s="27">
        <f t="shared" si="6"/>
        <v>0.8065814907447528</v>
      </c>
      <c r="P15" s="73">
        <f t="shared" si="7"/>
        <v>6.405919705692964</v>
      </c>
      <c r="Q15" s="25"/>
      <c r="X15" s="92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36"/>
      <c r="J16" s="60"/>
      <c r="K16" s="61">
        <f t="shared" si="10"/>
        <v>0</v>
      </c>
      <c r="L16" s="25"/>
      <c r="M16" s="82"/>
      <c r="N16" s="60"/>
      <c r="O16" s="27">
        <f t="shared" si="6"/>
        <v>0.8065814907447528</v>
      </c>
      <c r="P16" s="73">
        <f t="shared" si="7"/>
        <v>6.405919705692964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0.8065814907447528</v>
      </c>
      <c r="P17" s="73">
        <f t="shared" si="7"/>
        <v>6.405919705692964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0.8065814907447528</v>
      </c>
      <c r="P18" s="73">
        <f t="shared" si="7"/>
        <v>6.405919705692964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59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04" t="s">
        <v>54</v>
      </c>
      <c r="P38" s="105" t="s">
        <v>61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6">
        <f>N7</f>
        <v>0</v>
      </c>
      <c r="N39" s="107">
        <f>10^(4*(M39/256))</f>
        <v>1</v>
      </c>
      <c r="O39" s="107">
        <f>P7</f>
        <v>6.405919705692964</v>
      </c>
      <c r="P39" s="108">
        <f>O39/N39</f>
        <v>6.405919705692964</v>
      </c>
    </row>
    <row r="40" spans="10:16" ht="12.75">
      <c r="J40" s="60"/>
      <c r="K40" s="65" t="e">
        <f t="shared" si="12"/>
        <v>#NUM!</v>
      </c>
      <c r="L40" s="25"/>
      <c r="M40" s="106">
        <f>N8</f>
        <v>0</v>
      </c>
      <c r="N40" s="107">
        <f>10^(4*(M40/256))</f>
        <v>1</v>
      </c>
      <c r="O40" s="107">
        <f>P8</f>
        <v>6.405919705692964</v>
      </c>
      <c r="P40" s="108">
        <f>O40/N40</f>
        <v>6.405919705692964</v>
      </c>
    </row>
    <row r="41" spans="10:16" ht="12.75">
      <c r="J41" s="60"/>
      <c r="K41" s="65" t="e">
        <f t="shared" si="12"/>
        <v>#NUM!</v>
      </c>
      <c r="L41" s="25"/>
      <c r="M41" s="106">
        <f>N9</f>
        <v>0</v>
      </c>
      <c r="N41" s="107">
        <f>10^(4*(M41/256))</f>
        <v>1</v>
      </c>
      <c r="O41" s="107">
        <f>P9</f>
        <v>6.405919705692964</v>
      </c>
      <c r="P41" s="108">
        <f>O41/N41</f>
        <v>6.405919705692964</v>
      </c>
    </row>
    <row r="42" spans="10:16" ht="12.75">
      <c r="J42" s="60"/>
      <c r="K42" s="65" t="e">
        <f t="shared" si="12"/>
        <v>#NUM!</v>
      </c>
      <c r="L42" s="25"/>
      <c r="M42" s="106">
        <f>N10</f>
        <v>0</v>
      </c>
      <c r="N42" s="107">
        <f>10^(4*(M42/256))</f>
        <v>1</v>
      </c>
      <c r="O42" s="107">
        <f>P10</f>
        <v>6.405919705692964</v>
      </c>
      <c r="P42" s="108">
        <f>O42/N42</f>
        <v>6.405919705692964</v>
      </c>
    </row>
    <row r="43" spans="10:16" ht="12.75">
      <c r="J43" s="60"/>
      <c r="K43" s="65" t="e">
        <f t="shared" si="12"/>
        <v>#NUM!</v>
      </c>
      <c r="L43" s="25"/>
      <c r="M43" s="106">
        <f>N11</f>
        <v>0</v>
      </c>
      <c r="N43" s="107">
        <f>10^(4*(M43/256))</f>
        <v>1</v>
      </c>
      <c r="O43" s="107">
        <f>P11</f>
        <v>6.405919705692964</v>
      </c>
      <c r="P43" s="108">
        <f>O43/N43</f>
        <v>6.405919705692964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63</v>
      </c>
      <c r="N46" s="179"/>
      <c r="O46" s="187"/>
    </row>
    <row r="47" spans="1:16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  <c r="P47" s="109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  <c r="P48" s="109"/>
    </row>
    <row r="49" spans="1:16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11" t="s">
        <v>64</v>
      </c>
      <c r="P49" s="109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2"/>
      <c r="N50" s="107">
        <f aca="true" t="shared" si="13" ref="N50:N55">10^(4*(M50/256))</f>
        <v>1</v>
      </c>
      <c r="O50" s="114">
        <f>P39*N50</f>
        <v>6.405919705692964</v>
      </c>
      <c r="P50" s="109"/>
    </row>
    <row r="51" spans="1:15" ht="15">
      <c r="A51" s="138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6.405919705692964</v>
      </c>
    </row>
    <row r="52" spans="1:15" ht="15">
      <c r="A52" s="10"/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6.405919705692964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6.405919705692964</v>
      </c>
    </row>
    <row r="54" spans="10:15" ht="12.75">
      <c r="J54" s="64">
        <v>55</v>
      </c>
      <c r="K54" s="65">
        <f>LOG10(J54)*(256/LOG10(262144))</f>
        <v>82.22378259235072</v>
      </c>
      <c r="M54" s="115"/>
      <c r="N54" s="107">
        <f t="shared" si="13"/>
        <v>1</v>
      </c>
      <c r="O54" s="114">
        <f>P39*N54</f>
        <v>6.405919705692964</v>
      </c>
    </row>
    <row r="55" spans="10:15" ht="12.75">
      <c r="J55" s="60">
        <v>1058</v>
      </c>
      <c r="K55" s="65">
        <f aca="true" t="shared" si="14" ref="K55:K61">LOG10(J55)*(256/LOG10(262144))</f>
        <v>142.89242897228837</v>
      </c>
      <c r="M55" s="115"/>
      <c r="N55" s="107">
        <f t="shared" si="13"/>
        <v>1</v>
      </c>
      <c r="O55" s="114">
        <f>P39*N55</f>
        <v>6.405919705692964</v>
      </c>
    </row>
    <row r="56" spans="10:11" ht="12.75">
      <c r="J56" s="60">
        <v>8869</v>
      </c>
      <c r="K56" s="65">
        <f t="shared" si="14"/>
        <v>186.51812595482187</v>
      </c>
    </row>
    <row r="57" spans="10:11" ht="12.75">
      <c r="J57" s="60">
        <v>25093</v>
      </c>
      <c r="K57" s="65">
        <f t="shared" si="14"/>
        <v>207.85773998052437</v>
      </c>
    </row>
    <row r="58" spans="10:11" ht="12.75">
      <c r="J58" s="60">
        <v>63013</v>
      </c>
      <c r="K58" s="65">
        <f t="shared" si="14"/>
        <v>226.75003557586413</v>
      </c>
    </row>
    <row r="59" spans="10:11" ht="12.75">
      <c r="J59" s="60">
        <v>143375</v>
      </c>
      <c r="K59" s="65">
        <f t="shared" si="14"/>
        <v>243.61861632964144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6:AD6"/>
    <mergeCell ref="AA5:AD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25">
      <selection activeCell="E15" sqref="E15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8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4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4" t="s">
        <v>65</v>
      </c>
    </row>
    <row r="4" spans="2:16" ht="17.25" customHeight="1" thickBot="1">
      <c r="B4" s="6"/>
      <c r="J4" s="52" t="s">
        <v>37</v>
      </c>
      <c r="K4" s="53"/>
      <c r="L4" s="25"/>
      <c r="M4" s="150" t="s">
        <v>34</v>
      </c>
      <c r="N4" s="151"/>
      <c r="O4" s="151"/>
      <c r="P4" s="152"/>
    </row>
    <row r="5" spans="2:30" ht="15.75" thickBot="1">
      <c r="B5" s="2" t="s">
        <v>12</v>
      </c>
      <c r="C5" s="8" t="s">
        <v>11</v>
      </c>
      <c r="D5" s="3" t="s">
        <v>82</v>
      </c>
      <c r="E5" s="126" t="s">
        <v>83</v>
      </c>
      <c r="F5" s="3" t="s">
        <v>13</v>
      </c>
      <c r="G5" s="7" t="s">
        <v>10</v>
      </c>
      <c r="H5" s="127" t="s">
        <v>84</v>
      </c>
      <c r="J5" s="54" t="s">
        <v>38</v>
      </c>
      <c r="K5" s="55"/>
      <c r="L5" s="25"/>
      <c r="M5" s="153" t="s">
        <v>71</v>
      </c>
      <c r="N5" s="154"/>
      <c r="O5" s="154"/>
      <c r="P5" s="155"/>
      <c r="S5" s="2" t="s">
        <v>12</v>
      </c>
      <c r="T5" s="8" t="s">
        <v>11</v>
      </c>
      <c r="U5" s="3" t="s">
        <v>82</v>
      </c>
      <c r="V5" s="126" t="s">
        <v>83</v>
      </c>
      <c r="W5" s="3" t="s">
        <v>13</v>
      </c>
      <c r="X5" s="7" t="s">
        <v>10</v>
      </c>
      <c r="Y5" s="127" t="s">
        <v>90</v>
      </c>
      <c r="AA5" s="150" t="s">
        <v>34</v>
      </c>
      <c r="AB5" s="151"/>
      <c r="AC5" s="151"/>
      <c r="AD5" s="152"/>
    </row>
    <row r="6" spans="2:30" ht="15.75" thickBot="1">
      <c r="B6" s="9">
        <v>1</v>
      </c>
      <c r="C6" s="125">
        <v>81.07292043578443</v>
      </c>
      <c r="D6" s="69"/>
      <c r="E6" s="17"/>
      <c r="F6" s="17"/>
      <c r="G6" s="81"/>
      <c r="H6" s="47"/>
      <c r="I6" s="37"/>
      <c r="J6" s="56" t="s">
        <v>39</v>
      </c>
      <c r="K6" s="57"/>
      <c r="L6" s="25"/>
      <c r="M6" s="26" t="s">
        <v>56</v>
      </c>
      <c r="N6" s="26" t="s">
        <v>22</v>
      </c>
      <c r="O6" s="26" t="s">
        <v>23</v>
      </c>
      <c r="P6" s="128" t="s">
        <v>87</v>
      </c>
      <c r="Q6" s="25"/>
      <c r="S6" s="9">
        <v>1</v>
      </c>
      <c r="T6" s="83">
        <f aca="true" t="shared" si="0" ref="T6:T11">M50</f>
        <v>0</v>
      </c>
      <c r="U6" s="116">
        <f aca="true" t="shared" si="1" ref="U6:U11">O50</f>
        <v>2.2927094419235305</v>
      </c>
      <c r="V6" s="17">
        <f aca="true" t="shared" si="2" ref="V6:V11">LOG10(U6)</f>
        <v>0.3603490195075594</v>
      </c>
      <c r="W6" s="17" t="e">
        <f aca="true" t="shared" si="3" ref="W6:W11">Y$13*T6+Y$14</f>
        <v>#DIV/0!</v>
      </c>
      <c r="X6" s="81" t="e">
        <f aca="true" t="shared" si="4" ref="X6:X11">((ABS(W6-V6))/W6)*10</f>
        <v>#DIV/0!</v>
      </c>
      <c r="Y6" s="47" t="e">
        <f aca="true" t="shared" si="5" ref="Y6:Y11">10^W6</f>
        <v>#DIV/0!</v>
      </c>
      <c r="AA6" s="153" t="s">
        <v>66</v>
      </c>
      <c r="AB6" s="185"/>
      <c r="AC6" s="185"/>
      <c r="AD6" s="186"/>
    </row>
    <row r="7" spans="2:30" ht="15">
      <c r="B7" s="9">
        <v>2</v>
      </c>
      <c r="C7" s="125">
        <v>132.09190939803662</v>
      </c>
      <c r="D7" s="69">
        <v>1480</v>
      </c>
      <c r="E7" s="17">
        <f>LOG10(D7)</f>
        <v>3.1702617153949575</v>
      </c>
      <c r="F7" s="17">
        <f>H$13*C7+H$14</f>
        <v>3.1672847411291043</v>
      </c>
      <c r="G7" s="81">
        <f>((ABS(F7-E7))/F7)*10</f>
        <v>0.009399136829080713</v>
      </c>
      <c r="H7" s="47">
        <f>10^F7</f>
        <v>1469.88968125508</v>
      </c>
      <c r="I7" s="38"/>
      <c r="J7" s="56" t="s">
        <v>27</v>
      </c>
      <c r="K7" s="57"/>
      <c r="L7" s="25"/>
      <c r="M7" s="82"/>
      <c r="N7" s="125"/>
      <c r="O7" s="27">
        <f aca="true" t="shared" si="6" ref="O7:O18">H$13*N7+H$14</f>
        <v>0.3603490195075594</v>
      </c>
      <c r="P7" s="73">
        <f aca="true" t="shared" si="7" ref="P7:P18">10^O7</f>
        <v>2.2927094419235305</v>
      </c>
      <c r="Q7" s="25"/>
      <c r="S7" s="9">
        <v>2</v>
      </c>
      <c r="T7" s="83">
        <f t="shared" si="0"/>
        <v>0</v>
      </c>
      <c r="U7" s="116">
        <f t="shared" si="1"/>
        <v>2.2927094419235305</v>
      </c>
      <c r="V7" s="17">
        <f t="shared" si="2"/>
        <v>0.3603490195075594</v>
      </c>
      <c r="W7" s="17" t="e">
        <f t="shared" si="3"/>
        <v>#DIV/0!</v>
      </c>
      <c r="X7" s="81" t="e">
        <f t="shared" si="4"/>
        <v>#DIV/0!</v>
      </c>
      <c r="Y7" s="47" t="e">
        <f t="shared" si="5"/>
        <v>#DIV/0!</v>
      </c>
      <c r="AA7" s="26" t="s">
        <v>56</v>
      </c>
      <c r="AB7" s="117" t="s">
        <v>22</v>
      </c>
      <c r="AC7" s="117" t="s">
        <v>23</v>
      </c>
      <c r="AD7" s="132" t="s">
        <v>87</v>
      </c>
    </row>
    <row r="8" spans="2:30" ht="13.5" thickBot="1">
      <c r="B8" s="9">
        <v>3</v>
      </c>
      <c r="C8" s="125">
        <v>177.07656208459258</v>
      </c>
      <c r="D8" s="69">
        <v>13305</v>
      </c>
      <c r="E8" s="17">
        <f>LOG10(D8)</f>
        <v>4.124014878887408</v>
      </c>
      <c r="F8" s="17">
        <f>H$13*C8+H$14</f>
        <v>4.123202701025816</v>
      </c>
      <c r="G8" s="81">
        <f>((ABS(F8-E8))/F8)*10</f>
        <v>0.001969774276170976</v>
      </c>
      <c r="H8" s="47">
        <f>10^F8</f>
        <v>13280.141455919082</v>
      </c>
      <c r="I8" s="39"/>
      <c r="J8" s="58" t="s">
        <v>20</v>
      </c>
      <c r="K8" s="59" t="s">
        <v>21</v>
      </c>
      <c r="L8" s="25"/>
      <c r="M8" s="82"/>
      <c r="N8" s="125"/>
      <c r="O8" s="27">
        <f t="shared" si="6"/>
        <v>0.3603490195075594</v>
      </c>
      <c r="P8" s="73">
        <f t="shared" si="7"/>
        <v>2.2927094419235305</v>
      </c>
      <c r="Q8" s="25"/>
      <c r="S8" s="9">
        <v>3</v>
      </c>
      <c r="T8" s="83">
        <f t="shared" si="0"/>
        <v>0</v>
      </c>
      <c r="U8" s="116">
        <f t="shared" si="1"/>
        <v>2.2927094419235305</v>
      </c>
      <c r="V8" s="17">
        <f t="shared" si="2"/>
        <v>0.3603490195075594</v>
      </c>
      <c r="W8" s="17" t="e">
        <f t="shared" si="3"/>
        <v>#DIV/0!</v>
      </c>
      <c r="X8" s="81" t="e">
        <f t="shared" si="4"/>
        <v>#DIV/0!</v>
      </c>
      <c r="Y8" s="47" t="e">
        <f t="shared" si="5"/>
        <v>#DIV/0!</v>
      </c>
      <c r="AA8" s="118"/>
      <c r="AB8" s="60"/>
      <c r="AC8" s="119" t="e">
        <f aca="true" t="shared" si="8" ref="AC8:AC19">Y$13*AB8+Y$14</f>
        <v>#DIV/0!</v>
      </c>
      <c r="AD8" s="73" t="e">
        <f aca="true" t="shared" si="9" ref="AD8:AD19">10^AC8</f>
        <v>#DIV/0!</v>
      </c>
    </row>
    <row r="9" spans="2:30" ht="12.75">
      <c r="B9" s="9">
        <v>4</v>
      </c>
      <c r="C9" s="125">
        <v>198.9980898539042</v>
      </c>
      <c r="D9" s="69">
        <v>38640</v>
      </c>
      <c r="E9" s="17">
        <f>LOG10(D9)</f>
        <v>4.5870371177434555</v>
      </c>
      <c r="F9" s="17">
        <f>H$13*C9+H$14</f>
        <v>4.589032286263942</v>
      </c>
      <c r="G9" s="81">
        <f>((ABS(F9-E9))/F9)*10</f>
        <v>0.004347689002882883</v>
      </c>
      <c r="H9" s="47">
        <f>10^F9</f>
        <v>38817.9222887346</v>
      </c>
      <c r="I9" s="39"/>
      <c r="J9" s="60"/>
      <c r="K9" s="61">
        <f aca="true" t="shared" si="10" ref="K9:K16">J9/4</f>
        <v>0</v>
      </c>
      <c r="L9" s="25"/>
      <c r="M9" s="82"/>
      <c r="N9" s="125"/>
      <c r="O9" s="27">
        <f t="shared" si="6"/>
        <v>0.3603490195075594</v>
      </c>
      <c r="P9" s="73">
        <f t="shared" si="7"/>
        <v>2.2927094419235305</v>
      </c>
      <c r="Q9" s="25"/>
      <c r="S9" s="9">
        <v>4</v>
      </c>
      <c r="T9" s="83">
        <f t="shared" si="0"/>
        <v>0</v>
      </c>
      <c r="U9" s="116">
        <f t="shared" si="1"/>
        <v>2.2927094419235305</v>
      </c>
      <c r="V9" s="17">
        <f t="shared" si="2"/>
        <v>0.3603490195075594</v>
      </c>
      <c r="W9" s="17" t="e">
        <f t="shared" si="3"/>
        <v>#DIV/0!</v>
      </c>
      <c r="X9" s="81" t="e">
        <f t="shared" si="4"/>
        <v>#DIV/0!</v>
      </c>
      <c r="Y9" s="47" t="e">
        <f t="shared" si="5"/>
        <v>#DIV/0!</v>
      </c>
      <c r="AA9" s="118"/>
      <c r="AB9" s="60"/>
      <c r="AC9" s="119" t="e">
        <f t="shared" si="8"/>
        <v>#DIV/0!</v>
      </c>
      <c r="AD9" s="73" t="e">
        <f t="shared" si="9"/>
        <v>#DIV/0!</v>
      </c>
    </row>
    <row r="10" spans="2:30" ht="12.75">
      <c r="B10" s="9">
        <v>5</v>
      </c>
      <c r="C10" s="125">
        <v>220.11282384289436</v>
      </c>
      <c r="D10" s="69">
        <v>106285</v>
      </c>
      <c r="E10" s="17">
        <f>LOG10(D10)</f>
        <v>5.026471976876103</v>
      </c>
      <c r="F10" s="17">
        <f>H$13*C10+H$14</f>
        <v>5.037717609659789</v>
      </c>
      <c r="G10" s="81">
        <f>((ABS(F10-E10))/F10)*10</f>
        <v>0.022322872489166694</v>
      </c>
      <c r="H10" s="47">
        <f>10^F10</f>
        <v>109073.08822916994</v>
      </c>
      <c r="I10" s="39"/>
      <c r="J10" s="60"/>
      <c r="K10" s="61">
        <f t="shared" si="10"/>
        <v>0</v>
      </c>
      <c r="L10" s="25"/>
      <c r="M10" s="82"/>
      <c r="N10" s="125"/>
      <c r="O10" s="27">
        <f t="shared" si="6"/>
        <v>0.3603490195075594</v>
      </c>
      <c r="P10" s="73">
        <f t="shared" si="7"/>
        <v>2.2927094419235305</v>
      </c>
      <c r="Q10" s="25"/>
      <c r="S10" s="9">
        <v>5</v>
      </c>
      <c r="T10" s="83">
        <f t="shared" si="0"/>
        <v>0</v>
      </c>
      <c r="U10" s="116">
        <f t="shared" si="1"/>
        <v>2.2927094419235305</v>
      </c>
      <c r="V10" s="17">
        <f t="shared" si="2"/>
        <v>0.3603490195075594</v>
      </c>
      <c r="W10" s="17" t="e">
        <f t="shared" si="3"/>
        <v>#DIV/0!</v>
      </c>
      <c r="X10" s="81" t="e">
        <f t="shared" si="4"/>
        <v>#DIV/0!</v>
      </c>
      <c r="Y10" s="47" t="e">
        <f t="shared" si="5"/>
        <v>#DIV/0!</v>
      </c>
      <c r="AA10" s="118"/>
      <c r="AB10" s="60"/>
      <c r="AC10" s="119" t="e">
        <f t="shared" si="8"/>
        <v>#DIV/0!</v>
      </c>
      <c r="AD10" s="73" t="e">
        <f t="shared" si="9"/>
        <v>#DIV/0!</v>
      </c>
    </row>
    <row r="11" spans="2:30" ht="13.5" thickBot="1">
      <c r="B11" s="9">
        <v>6</v>
      </c>
      <c r="C11" s="125">
        <v>247.07760415438403</v>
      </c>
      <c r="D11" s="69">
        <v>417030</v>
      </c>
      <c r="E11" s="17">
        <f>LOG10(D11)</f>
        <v>5.62016729805725</v>
      </c>
      <c r="F11" s="17">
        <f>H$13*C11+H$14</f>
        <v>5.6107156488805225</v>
      </c>
      <c r="G11" s="81">
        <f>((ABS(F11-E11))/F11)*10</f>
        <v>0.01684571054427548</v>
      </c>
      <c r="H11" s="47">
        <f>10^F11</f>
        <v>408052.1297177937</v>
      </c>
      <c r="I11" s="39"/>
      <c r="J11" s="60"/>
      <c r="K11" s="61">
        <f t="shared" si="10"/>
        <v>0</v>
      </c>
      <c r="L11" s="25"/>
      <c r="M11" s="82"/>
      <c r="N11" s="125"/>
      <c r="O11" s="27">
        <f t="shared" si="6"/>
        <v>0.3603490195075594</v>
      </c>
      <c r="P11" s="73">
        <f t="shared" si="7"/>
        <v>2.2927094419235305</v>
      </c>
      <c r="Q11" s="25"/>
      <c r="S11" s="9">
        <v>6</v>
      </c>
      <c r="T11" s="83">
        <f t="shared" si="0"/>
        <v>0</v>
      </c>
      <c r="U11" s="116">
        <f t="shared" si="1"/>
        <v>2.2927094419235305</v>
      </c>
      <c r="V11" s="17">
        <f t="shared" si="2"/>
        <v>0.3603490195075594</v>
      </c>
      <c r="W11" s="17" t="e">
        <f t="shared" si="3"/>
        <v>#DIV/0!</v>
      </c>
      <c r="X11" s="81" t="e">
        <f t="shared" si="4"/>
        <v>#DIV/0!</v>
      </c>
      <c r="Y11" s="47" t="e">
        <f t="shared" si="5"/>
        <v>#DIV/0!</v>
      </c>
      <c r="AA11" s="118"/>
      <c r="AB11" s="60"/>
      <c r="AC11" s="119" t="e">
        <f t="shared" si="8"/>
        <v>#DIV/0!</v>
      </c>
      <c r="AD11" s="73" t="e">
        <f t="shared" si="9"/>
        <v>#DIV/0!</v>
      </c>
    </row>
    <row r="12" spans="5:30" ht="13.5" thickBot="1">
      <c r="E12" s="163" t="s">
        <v>55</v>
      </c>
      <c r="F12" s="164"/>
      <c r="G12" s="102">
        <f>AVERAGE(G7:G11)</f>
        <v>0.01097703662831535</v>
      </c>
      <c r="I12" s="40"/>
      <c r="J12" s="60"/>
      <c r="K12" s="61">
        <f t="shared" si="10"/>
        <v>0</v>
      </c>
      <c r="L12" s="25"/>
      <c r="M12" s="82"/>
      <c r="N12" s="125"/>
      <c r="O12" s="27">
        <f t="shared" si="6"/>
        <v>0.3603490195075594</v>
      </c>
      <c r="P12" s="73">
        <f t="shared" si="7"/>
        <v>2.2927094419235305</v>
      </c>
      <c r="Q12" s="25"/>
      <c r="V12" s="163" t="s">
        <v>55</v>
      </c>
      <c r="W12" s="164"/>
      <c r="X12" s="102" t="e">
        <f>AVERAGE(X6:X11)</f>
        <v>#DIV/0!</v>
      </c>
      <c r="AA12" s="118"/>
      <c r="AB12" s="60"/>
      <c r="AC12" s="119" t="e">
        <f t="shared" si="8"/>
        <v>#DIV/0!</v>
      </c>
      <c r="AD12" s="73" t="e">
        <f t="shared" si="9"/>
        <v>#DIV/0!</v>
      </c>
    </row>
    <row r="13" spans="7:30" ht="12.75">
      <c r="G13" s="90" t="s">
        <v>30</v>
      </c>
      <c r="H13" s="85">
        <f>SLOPE(E7:E11,C7:C11)</f>
        <v>0.021249868628693366</v>
      </c>
      <c r="J13" s="60"/>
      <c r="K13" s="61">
        <f t="shared" si="10"/>
        <v>0</v>
      </c>
      <c r="L13" s="25"/>
      <c r="M13" s="82"/>
      <c r="N13" s="125"/>
      <c r="O13" s="27">
        <f t="shared" si="6"/>
        <v>0.3603490195075594</v>
      </c>
      <c r="P13" s="73">
        <f t="shared" si="7"/>
        <v>2.2927094419235305</v>
      </c>
      <c r="Q13" s="25"/>
      <c r="X13" s="90" t="s">
        <v>30</v>
      </c>
      <c r="Y13" s="85" t="e">
        <f>SLOPE(V6:V11,T6:T11)</f>
        <v>#DIV/0!</v>
      </c>
      <c r="AA13" s="118"/>
      <c r="AB13" s="60"/>
      <c r="AC13" s="119" t="e">
        <f t="shared" si="8"/>
        <v>#DIV/0!</v>
      </c>
      <c r="AD13" s="73" t="e">
        <f t="shared" si="9"/>
        <v>#DIV/0!</v>
      </c>
    </row>
    <row r="14" spans="7:30" ht="12.75">
      <c r="G14" s="91" t="s">
        <v>31</v>
      </c>
      <c r="H14" s="87">
        <f>INTERCEPT(E7:E11,C7:C11)</f>
        <v>0.3603490195075594</v>
      </c>
      <c r="I14" s="36"/>
      <c r="J14" s="60"/>
      <c r="K14" s="61">
        <f t="shared" si="10"/>
        <v>0</v>
      </c>
      <c r="L14" s="25"/>
      <c r="M14" s="82"/>
      <c r="N14" s="60"/>
      <c r="O14" s="27">
        <f t="shared" si="6"/>
        <v>0.3603490195075594</v>
      </c>
      <c r="P14" s="73">
        <f t="shared" si="7"/>
        <v>2.2927094419235305</v>
      </c>
      <c r="Q14" s="25"/>
      <c r="X14" s="91" t="s">
        <v>31</v>
      </c>
      <c r="Y14" s="87" t="e">
        <f>INTERCEPT(V6:V11,T6:T11)</f>
        <v>#DIV/0!</v>
      </c>
      <c r="AA14" s="118"/>
      <c r="AB14" s="60"/>
      <c r="AC14" s="119" t="e">
        <f t="shared" si="8"/>
        <v>#DIV/0!</v>
      </c>
      <c r="AD14" s="73" t="e">
        <f t="shared" si="9"/>
        <v>#DIV/0!</v>
      </c>
    </row>
    <row r="15" spans="7:30" ht="13.5" thickBot="1">
      <c r="G15" s="92" t="s">
        <v>32</v>
      </c>
      <c r="H15" s="89">
        <f>RSQ(E7:E11,C7:C11)</f>
        <v>0.9999335155324854</v>
      </c>
      <c r="I15" s="36"/>
      <c r="J15" s="60"/>
      <c r="K15" s="61">
        <f t="shared" si="10"/>
        <v>0</v>
      </c>
      <c r="L15" s="25"/>
      <c r="M15" s="82"/>
      <c r="N15" s="60"/>
      <c r="O15" s="27">
        <f t="shared" si="6"/>
        <v>0.3603490195075594</v>
      </c>
      <c r="P15" s="73">
        <f t="shared" si="7"/>
        <v>2.2927094419235305</v>
      </c>
      <c r="Q15" s="25"/>
      <c r="X15" s="92" t="s">
        <v>32</v>
      </c>
      <c r="Y15" s="89" t="e">
        <f>RSQ(V6:V11,T6:T11)</f>
        <v>#DIV/0!</v>
      </c>
      <c r="AA15" s="118"/>
      <c r="AB15" s="60"/>
      <c r="AC15" s="119" t="e">
        <f t="shared" si="8"/>
        <v>#DIV/0!</v>
      </c>
      <c r="AD15" s="73" t="e">
        <f t="shared" si="9"/>
        <v>#DIV/0!</v>
      </c>
    </row>
    <row r="16" spans="9:30" ht="12.75">
      <c r="I16" s="36"/>
      <c r="J16" s="60"/>
      <c r="K16" s="61">
        <f t="shared" si="10"/>
        <v>0</v>
      </c>
      <c r="L16" s="25"/>
      <c r="M16" s="82"/>
      <c r="N16" s="60"/>
      <c r="O16" s="27">
        <f t="shared" si="6"/>
        <v>0.3603490195075594</v>
      </c>
      <c r="P16" s="73">
        <f t="shared" si="7"/>
        <v>2.2927094419235305</v>
      </c>
      <c r="Q16" s="25"/>
      <c r="AA16" s="118"/>
      <c r="AB16" s="60"/>
      <c r="AC16" s="119" t="e">
        <f t="shared" si="8"/>
        <v>#DIV/0!</v>
      </c>
      <c r="AD16" s="73" t="e">
        <f t="shared" si="9"/>
        <v>#DIV/0!</v>
      </c>
    </row>
    <row r="17" spans="12:30" ht="12.75">
      <c r="L17" s="25"/>
      <c r="M17" s="82"/>
      <c r="N17" s="60"/>
      <c r="O17" s="27">
        <f t="shared" si="6"/>
        <v>0.3603490195075594</v>
      </c>
      <c r="P17" s="73">
        <f t="shared" si="7"/>
        <v>2.2927094419235305</v>
      </c>
      <c r="Q17" s="25"/>
      <c r="AA17" s="118"/>
      <c r="AB17" s="60"/>
      <c r="AC17" s="119" t="e">
        <f t="shared" si="8"/>
        <v>#DIV/0!</v>
      </c>
      <c r="AD17" s="73" t="e">
        <f t="shared" si="9"/>
        <v>#DIV/0!</v>
      </c>
    </row>
    <row r="18" spans="12:30" ht="13.5" thickBot="1">
      <c r="L18" s="25"/>
      <c r="M18" s="82"/>
      <c r="N18" s="60"/>
      <c r="O18" s="27">
        <f t="shared" si="6"/>
        <v>0.3603490195075594</v>
      </c>
      <c r="P18" s="73">
        <f t="shared" si="7"/>
        <v>2.2927094419235305</v>
      </c>
      <c r="Q18" s="25"/>
      <c r="AA18" s="118"/>
      <c r="AB18" s="60"/>
      <c r="AC18" s="119" t="e">
        <f t="shared" si="8"/>
        <v>#DIV/0!</v>
      </c>
      <c r="AD18" s="73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8"/>
      <c r="AB19" s="60"/>
      <c r="AC19" s="119" t="e">
        <f t="shared" si="8"/>
        <v>#DIV/0!</v>
      </c>
      <c r="AD19" s="73" t="e">
        <f t="shared" si="9"/>
        <v>#DIV/0!</v>
      </c>
    </row>
    <row r="20" spans="10:16" ht="15">
      <c r="J20" s="62" t="s">
        <v>33</v>
      </c>
      <c r="K20" s="63"/>
      <c r="L20" s="25"/>
      <c r="M20" s="75" t="s">
        <v>36</v>
      </c>
      <c r="N20" s="76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7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8" t="s">
        <v>62</v>
      </c>
      <c r="N34" s="169"/>
      <c r="O34" s="169"/>
      <c r="P34" s="171"/>
    </row>
    <row r="35" spans="10:16" ht="15">
      <c r="J35" s="54" t="s">
        <v>42</v>
      </c>
      <c r="K35" s="66"/>
      <c r="L35" s="25"/>
      <c r="M35" s="150" t="s">
        <v>58</v>
      </c>
      <c r="N35" s="179"/>
      <c r="O35" s="179"/>
      <c r="P35" s="180"/>
    </row>
    <row r="36" spans="10:16" ht="15">
      <c r="J36" s="56" t="s">
        <v>39</v>
      </c>
      <c r="K36" s="57"/>
      <c r="L36" s="25"/>
      <c r="M36" s="181" t="s">
        <v>85</v>
      </c>
      <c r="N36" s="182"/>
      <c r="O36" s="182"/>
      <c r="P36" s="183"/>
    </row>
    <row r="37" spans="10:16" ht="15.75" thickBot="1">
      <c r="J37" s="56" t="s">
        <v>27</v>
      </c>
      <c r="K37" s="57"/>
      <c r="L37" s="25"/>
      <c r="M37" s="181" t="s">
        <v>60</v>
      </c>
      <c r="N37" s="184"/>
      <c r="O37" s="184"/>
      <c r="P37" s="183"/>
    </row>
    <row r="38" spans="10:16" ht="15" thickBot="1">
      <c r="J38" s="58" t="s">
        <v>50</v>
      </c>
      <c r="K38" s="59" t="s">
        <v>21</v>
      </c>
      <c r="L38" s="25"/>
      <c r="M38" s="103" t="s">
        <v>21</v>
      </c>
      <c r="N38" s="104" t="s">
        <v>50</v>
      </c>
      <c r="O38" s="130" t="s">
        <v>87</v>
      </c>
      <c r="P38" s="131" t="s">
        <v>89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6">
        <f>N7</f>
        <v>0</v>
      </c>
      <c r="N39" s="107">
        <f>10^(4*(M39/256))</f>
        <v>1</v>
      </c>
      <c r="O39" s="107">
        <f>P7</f>
        <v>2.2927094419235305</v>
      </c>
      <c r="P39" s="108">
        <f>O39/N39</f>
        <v>2.2927094419235305</v>
      </c>
    </row>
    <row r="40" spans="10:16" ht="12.75">
      <c r="J40" s="60"/>
      <c r="K40" s="65" t="e">
        <f t="shared" si="12"/>
        <v>#NUM!</v>
      </c>
      <c r="L40" s="25"/>
      <c r="M40" s="106">
        <f>N8</f>
        <v>0</v>
      </c>
      <c r="N40" s="107">
        <f>10^(4*(M40/256))</f>
        <v>1</v>
      </c>
      <c r="O40" s="107">
        <f>P8</f>
        <v>2.2927094419235305</v>
      </c>
      <c r="P40" s="108">
        <f>O40/N40</f>
        <v>2.2927094419235305</v>
      </c>
    </row>
    <row r="41" spans="10:16" ht="12.75">
      <c r="J41" s="60"/>
      <c r="K41" s="65" t="e">
        <f t="shared" si="12"/>
        <v>#NUM!</v>
      </c>
      <c r="L41" s="25"/>
      <c r="M41" s="106">
        <f>N9</f>
        <v>0</v>
      </c>
      <c r="N41" s="107">
        <f>10^(4*(M41/256))</f>
        <v>1</v>
      </c>
      <c r="O41" s="107">
        <f>P9</f>
        <v>2.2927094419235305</v>
      </c>
      <c r="P41" s="108">
        <f>O41/N41</f>
        <v>2.2927094419235305</v>
      </c>
    </row>
    <row r="42" spans="10:16" ht="12.75">
      <c r="J42" s="60"/>
      <c r="K42" s="65" t="e">
        <f t="shared" si="12"/>
        <v>#NUM!</v>
      </c>
      <c r="L42" s="25"/>
      <c r="M42" s="106">
        <f>N10</f>
        <v>0</v>
      </c>
      <c r="N42" s="107">
        <f>10^(4*(M42/256))</f>
        <v>1</v>
      </c>
      <c r="O42" s="107">
        <f>P10</f>
        <v>2.2927094419235305</v>
      </c>
      <c r="P42" s="108">
        <f>O42/N42</f>
        <v>2.2927094419235305</v>
      </c>
    </row>
    <row r="43" spans="10:16" ht="12.75">
      <c r="J43" s="60"/>
      <c r="K43" s="65" t="e">
        <f t="shared" si="12"/>
        <v>#NUM!</v>
      </c>
      <c r="L43" s="25"/>
      <c r="M43" s="106">
        <f>N11</f>
        <v>0</v>
      </c>
      <c r="N43" s="107">
        <f>10^(4*(M43/256))</f>
        <v>1</v>
      </c>
      <c r="O43" s="107">
        <f>P11</f>
        <v>2.2927094419235305</v>
      </c>
      <c r="P43" s="108">
        <f>O43/N43</f>
        <v>2.2927094419235305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0"/>
      <c r="K44" s="65" t="e">
        <f t="shared" si="12"/>
        <v>#NUM!</v>
      </c>
      <c r="L44" s="25"/>
    </row>
    <row r="45" spans="1:15" ht="13.5" thickBot="1">
      <c r="A45" s="137" t="s">
        <v>101</v>
      </c>
      <c r="B45" s="14"/>
      <c r="C45" s="14"/>
      <c r="D45" s="14"/>
      <c r="E45" s="134" t="s">
        <v>3</v>
      </c>
      <c r="F45" s="14"/>
      <c r="G45" s="134" t="s">
        <v>7</v>
      </c>
      <c r="H45" s="13"/>
      <c r="J45" s="60"/>
      <c r="K45" s="65" t="e">
        <f t="shared" si="12"/>
        <v>#NUM!</v>
      </c>
      <c r="L45" s="25"/>
      <c r="M45" s="168" t="s">
        <v>110</v>
      </c>
      <c r="N45" s="169"/>
      <c r="O45" s="170"/>
    </row>
    <row r="46" spans="1:15" ht="15">
      <c r="A46" s="135"/>
      <c r="B46" s="16"/>
      <c r="C46" s="23"/>
      <c r="D46" s="16"/>
      <c r="E46" s="16"/>
      <c r="F46" s="23"/>
      <c r="G46" s="23"/>
      <c r="H46" s="13"/>
      <c r="J46" s="60"/>
      <c r="K46" s="65" t="e">
        <f t="shared" si="12"/>
        <v>#NUM!</v>
      </c>
      <c r="M46" s="150" t="s">
        <v>86</v>
      </c>
      <c r="N46" s="179"/>
      <c r="O46" s="187"/>
    </row>
    <row r="47" spans="1:16" ht="15">
      <c r="A47" s="136" t="s">
        <v>5</v>
      </c>
      <c r="B47" s="15"/>
      <c r="C47" s="15"/>
      <c r="D47" s="134" t="s">
        <v>6</v>
      </c>
      <c r="E47" s="14"/>
      <c r="F47" s="14"/>
      <c r="G47" s="134" t="s">
        <v>4</v>
      </c>
      <c r="H47" s="13"/>
      <c r="J47" s="25"/>
      <c r="K47" s="25"/>
      <c r="M47" s="181" t="s">
        <v>102</v>
      </c>
      <c r="N47" s="182"/>
      <c r="O47" s="188"/>
      <c r="P47" s="109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76"/>
      <c r="N48" s="177"/>
      <c r="O48" s="178"/>
      <c r="P48" s="109"/>
    </row>
    <row r="49" spans="1:16" ht="15" thickBot="1">
      <c r="A49" s="133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57</v>
      </c>
      <c r="K49" s="53"/>
      <c r="M49" s="110" t="s">
        <v>21</v>
      </c>
      <c r="N49" s="103" t="s">
        <v>50</v>
      </c>
      <c r="O49" s="129" t="s">
        <v>88</v>
      </c>
      <c r="P49" s="109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99</v>
      </c>
      <c r="K50" s="66"/>
      <c r="M50" s="112"/>
      <c r="N50" s="107">
        <f aca="true" t="shared" si="13" ref="N50:N55">10^(4*(M50/256))</f>
        <v>1</v>
      </c>
      <c r="O50" s="114">
        <f>P39*N50</f>
        <v>2.2927094419235305</v>
      </c>
      <c r="P50" s="109"/>
    </row>
    <row r="51" spans="1:15" ht="15">
      <c r="A51" s="23"/>
      <c r="I51" s="10"/>
      <c r="J51" s="56" t="s">
        <v>39</v>
      </c>
      <c r="K51" s="57"/>
      <c r="M51" s="115"/>
      <c r="N51" s="107">
        <f t="shared" si="13"/>
        <v>1</v>
      </c>
      <c r="O51" s="114">
        <f>P39*N51</f>
        <v>2.2927094419235305</v>
      </c>
    </row>
    <row r="52" spans="9:15" ht="15">
      <c r="I52" s="23"/>
      <c r="J52" s="56" t="s">
        <v>27</v>
      </c>
      <c r="K52" s="57"/>
      <c r="M52" s="115"/>
      <c r="N52" s="107">
        <f t="shared" si="13"/>
        <v>1</v>
      </c>
      <c r="O52" s="114">
        <f>P39*N52</f>
        <v>2.2927094419235305</v>
      </c>
    </row>
    <row r="53" spans="9:15" ht="15" thickBot="1">
      <c r="I53" s="23"/>
      <c r="J53" s="58" t="s">
        <v>100</v>
      </c>
      <c r="K53" s="59" t="s">
        <v>21</v>
      </c>
      <c r="M53" s="115"/>
      <c r="N53" s="107">
        <f t="shared" si="13"/>
        <v>1</v>
      </c>
      <c r="O53" s="114">
        <f>P39*N53</f>
        <v>2.2927094419235305</v>
      </c>
    </row>
    <row r="54" spans="10:15" ht="12.75">
      <c r="J54" s="64">
        <v>52</v>
      </c>
      <c r="K54" s="65">
        <f>LOG10(J54)*(256/LOG10(262144))</f>
        <v>81.07292043578443</v>
      </c>
      <c r="M54" s="115"/>
      <c r="N54" s="107">
        <f t="shared" si="13"/>
        <v>1</v>
      </c>
      <c r="O54" s="114">
        <f>P39*N54</f>
        <v>2.2927094419235305</v>
      </c>
    </row>
    <row r="55" spans="10:15" ht="12.75">
      <c r="J55" s="60">
        <v>625</v>
      </c>
      <c r="K55" s="65">
        <f aca="true" t="shared" si="14" ref="K55:K61">LOG10(J55)*(256/LOG10(262144))</f>
        <v>132.09190939803662</v>
      </c>
      <c r="M55" s="115"/>
      <c r="N55" s="107">
        <f t="shared" si="13"/>
        <v>1</v>
      </c>
      <c r="O55" s="114">
        <f>P39*N55</f>
        <v>2.2927094419235305</v>
      </c>
    </row>
    <row r="56" spans="10:11" ht="12.75">
      <c r="J56" s="60">
        <v>5598</v>
      </c>
      <c r="K56" s="65">
        <f t="shared" si="14"/>
        <v>177.07656208459258</v>
      </c>
    </row>
    <row r="57" spans="10:11" ht="12.75">
      <c r="J57" s="60">
        <v>16294</v>
      </c>
      <c r="K57" s="65">
        <f t="shared" si="14"/>
        <v>198.9980898539042</v>
      </c>
    </row>
    <row r="58" spans="10:11" ht="12.75">
      <c r="J58" s="60">
        <v>45598</v>
      </c>
      <c r="K58" s="65">
        <f t="shared" si="14"/>
        <v>220.11282384289436</v>
      </c>
    </row>
    <row r="59" spans="10:11" ht="12.75">
      <c r="J59" s="60">
        <v>169702</v>
      </c>
      <c r="K59" s="65">
        <f t="shared" si="14"/>
        <v>247.07760415438403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bshah</cp:lastModifiedBy>
  <cp:lastPrinted>2002-04-08T16:45:20Z</cp:lastPrinted>
  <dcterms:created xsi:type="dcterms:W3CDTF">1999-12-06T19:17:15Z</dcterms:created>
  <dcterms:modified xsi:type="dcterms:W3CDTF">2008-03-11T13:49:36Z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